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zanovi\Documents\Cyklistika\MDP_BRNO2023\"/>
    </mc:Choice>
  </mc:AlternateContent>
  <xr:revisionPtr revIDLastSave="0" documentId="13_ncr:1_{62FFB455-57F1-4EEC-9517-692952C143C1}" xr6:coauthVersionLast="47" xr6:coauthVersionMax="47" xr10:uidLastSave="{00000000-0000-0000-0000-000000000000}"/>
  <bookViews>
    <workbookView xWindow="-120" yWindow="-120" windowWidth="29040" windowHeight="15720" activeTab="2" xr2:uid="{4FB2B46F-C1A0-4BB3-AB23-7560A918420A}"/>
  </bookViews>
  <sheets>
    <sheet name="Dvojice_Žáci" sheetId="3" r:id="rId1"/>
    <sheet name="Dvojice_Kadeti_junirky_kadetky" sheetId="1" r:id="rId2"/>
    <sheet name="Dvojice_Juniori" sheetId="4" r:id="rId3"/>
    <sheet name="dsfs" sheetId="2" r:id="rId4"/>
  </sheets>
  <definedNames>
    <definedName name="_xlnm._FilterDatabase" localSheetId="2" hidden="1">Dvojice_Juniori!$A$11:$AU$11</definedName>
    <definedName name="_xlnm._FilterDatabase" localSheetId="1" hidden="1">Dvojice_Kadeti_junirky_kadetky!$A$11:$AU$11</definedName>
    <definedName name="_xlnm._FilterDatabase" localSheetId="0" hidden="1">Dvojice_Žáci!$A$11:$AU$25</definedName>
    <definedName name="_xlnm.Print_Area" localSheetId="2">Dvojice_Juniori!$AN$1:$AU$27</definedName>
    <definedName name="_xlnm.Print_Area" localSheetId="1">Dvojice_Kadeti_junirky_kadetky!$AN$1:$AU$29</definedName>
    <definedName name="_xlnm.Print_Area" localSheetId="0">Dvojice_Žáci!$AN$1:$AU$27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4" i="1" l="1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T23" i="4"/>
  <c r="S23" i="4"/>
  <c r="R23" i="4"/>
  <c r="Q23" i="4"/>
  <c r="P23" i="4"/>
  <c r="O23" i="4"/>
  <c r="N23" i="4"/>
  <c r="M23" i="4"/>
  <c r="L23" i="4"/>
  <c r="K23" i="4"/>
  <c r="J23" i="4"/>
  <c r="I23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T22" i="4"/>
  <c r="S22" i="4"/>
  <c r="R22" i="4"/>
  <c r="Q22" i="4"/>
  <c r="P22" i="4"/>
  <c r="O22" i="4"/>
  <c r="N22" i="4"/>
  <c r="M22" i="4"/>
  <c r="L22" i="4"/>
  <c r="K22" i="4"/>
  <c r="J22" i="4"/>
  <c r="I22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T21" i="4"/>
  <c r="S21" i="4"/>
  <c r="R21" i="4"/>
  <c r="Q21" i="4"/>
  <c r="P21" i="4"/>
  <c r="O21" i="4"/>
  <c r="N21" i="4"/>
  <c r="M21" i="4"/>
  <c r="L21" i="4"/>
  <c r="K21" i="4"/>
  <c r="J21" i="4"/>
  <c r="I21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T20" i="4"/>
  <c r="S20" i="4"/>
  <c r="R20" i="4"/>
  <c r="Q20" i="4"/>
  <c r="P20" i="4"/>
  <c r="O20" i="4"/>
  <c r="N20" i="4"/>
  <c r="M20" i="4"/>
  <c r="L20" i="4"/>
  <c r="K20" i="4"/>
  <c r="J20" i="4"/>
  <c r="I20" i="4"/>
  <c r="AU15" i="4"/>
  <c r="AT15" i="4"/>
  <c r="AS15" i="4"/>
  <c r="AR15" i="4"/>
  <c r="AQ15" i="4"/>
  <c r="AP15" i="4"/>
  <c r="AO15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T19" i="4"/>
  <c r="S19" i="4"/>
  <c r="R19" i="4"/>
  <c r="Q19" i="4"/>
  <c r="P19" i="4"/>
  <c r="O19" i="4"/>
  <c r="N19" i="4"/>
  <c r="M19" i="4"/>
  <c r="L19" i="4"/>
  <c r="K19" i="4"/>
  <c r="J19" i="4"/>
  <c r="I19" i="4"/>
  <c r="AT14" i="4"/>
  <c r="AS14" i="4"/>
  <c r="AR14" i="4"/>
  <c r="AQ14" i="4"/>
  <c r="AP14" i="4"/>
  <c r="AO14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T18" i="4"/>
  <c r="O18" i="4"/>
  <c r="N18" i="4"/>
  <c r="M18" i="4"/>
  <c r="L18" i="4"/>
  <c r="K18" i="4"/>
  <c r="J18" i="4"/>
  <c r="I18" i="4"/>
  <c r="AU19" i="4"/>
  <c r="AT19" i="4"/>
  <c r="AS19" i="4"/>
  <c r="AR19" i="4"/>
  <c r="AQ19" i="4"/>
  <c r="AP19" i="4"/>
  <c r="AO19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T17" i="4"/>
  <c r="P17" i="4"/>
  <c r="O17" i="4"/>
  <c r="N17" i="4"/>
  <c r="M17" i="4"/>
  <c r="L17" i="4"/>
  <c r="K17" i="4"/>
  <c r="J17" i="4"/>
  <c r="I17" i="4"/>
  <c r="AT18" i="4"/>
  <c r="AS18" i="4"/>
  <c r="AR18" i="4"/>
  <c r="AQ18" i="4"/>
  <c r="AP18" i="4"/>
  <c r="AO18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T16" i="4"/>
  <c r="O16" i="4"/>
  <c r="N16" i="4"/>
  <c r="M16" i="4"/>
  <c r="L16" i="4"/>
  <c r="K16" i="4"/>
  <c r="J16" i="4"/>
  <c r="I16" i="4"/>
  <c r="AU13" i="4"/>
  <c r="AT13" i="4"/>
  <c r="AS13" i="4"/>
  <c r="AR13" i="4"/>
  <c r="AQ13" i="4"/>
  <c r="AP13" i="4"/>
  <c r="AO13" i="4"/>
  <c r="AN13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T15" i="4"/>
  <c r="P15" i="4"/>
  <c r="O15" i="4"/>
  <c r="N15" i="4"/>
  <c r="M15" i="4"/>
  <c r="L15" i="4"/>
  <c r="K15" i="4"/>
  <c r="J15" i="4"/>
  <c r="I15" i="4"/>
  <c r="AT12" i="4"/>
  <c r="AS12" i="4"/>
  <c r="AR12" i="4"/>
  <c r="AQ12" i="4"/>
  <c r="AP12" i="4"/>
  <c r="AO12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T14" i="4"/>
  <c r="O14" i="4"/>
  <c r="N14" i="4"/>
  <c r="M14" i="4"/>
  <c r="L14" i="4"/>
  <c r="K14" i="4"/>
  <c r="J14" i="4"/>
  <c r="I14" i="4"/>
  <c r="AU17" i="4"/>
  <c r="AT17" i="4"/>
  <c r="AS17" i="4"/>
  <c r="AR17" i="4"/>
  <c r="AQ17" i="4"/>
  <c r="AP17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T13" i="4"/>
  <c r="AT16" i="4"/>
  <c r="AS16" i="4"/>
  <c r="AR16" i="4"/>
  <c r="AQ16" i="4"/>
  <c r="AP16" i="4"/>
  <c r="AO16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T12" i="4"/>
  <c r="O12" i="4"/>
  <c r="N12" i="4"/>
  <c r="M12" i="4"/>
  <c r="L12" i="4"/>
  <c r="K12" i="4"/>
  <c r="J12" i="4"/>
  <c r="I12" i="4"/>
  <c r="AN4" i="4"/>
  <c r="AN3" i="4"/>
  <c r="AQ27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T25" i="3"/>
  <c r="S25" i="3"/>
  <c r="R25" i="3"/>
  <c r="Q25" i="3"/>
  <c r="P25" i="3"/>
  <c r="O25" i="3"/>
  <c r="N25" i="3"/>
  <c r="M25" i="3"/>
  <c r="L25" i="3"/>
  <c r="K25" i="3"/>
  <c r="J25" i="3"/>
  <c r="I25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T24" i="3"/>
  <c r="S24" i="3"/>
  <c r="R24" i="3"/>
  <c r="Q24" i="3"/>
  <c r="P24" i="3"/>
  <c r="O24" i="3"/>
  <c r="N24" i="3"/>
  <c r="M24" i="3"/>
  <c r="L24" i="3"/>
  <c r="K24" i="3"/>
  <c r="J24" i="3"/>
  <c r="I24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T23" i="3"/>
  <c r="S23" i="3"/>
  <c r="R23" i="3"/>
  <c r="Q23" i="3"/>
  <c r="P23" i="3"/>
  <c r="O23" i="3"/>
  <c r="N23" i="3"/>
  <c r="M23" i="3"/>
  <c r="L23" i="3"/>
  <c r="K23" i="3"/>
  <c r="J23" i="3"/>
  <c r="I23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T22" i="3"/>
  <c r="S22" i="3"/>
  <c r="R22" i="3"/>
  <c r="Q22" i="3"/>
  <c r="P22" i="3"/>
  <c r="O22" i="3"/>
  <c r="N22" i="3"/>
  <c r="M22" i="3"/>
  <c r="L22" i="3"/>
  <c r="K22" i="3"/>
  <c r="J22" i="3"/>
  <c r="I22" i="3"/>
  <c r="AU15" i="3"/>
  <c r="AT15" i="3"/>
  <c r="AS15" i="3"/>
  <c r="AR15" i="3"/>
  <c r="AQ15" i="3"/>
  <c r="AP15" i="3"/>
  <c r="AO15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T21" i="3"/>
  <c r="S21" i="3"/>
  <c r="R21" i="3"/>
  <c r="Q21" i="3"/>
  <c r="P21" i="3"/>
  <c r="O21" i="3"/>
  <c r="N21" i="3"/>
  <c r="M21" i="3"/>
  <c r="L21" i="3"/>
  <c r="K21" i="3"/>
  <c r="J21" i="3"/>
  <c r="I21" i="3"/>
  <c r="AT14" i="3"/>
  <c r="AS14" i="3"/>
  <c r="AR14" i="3"/>
  <c r="AQ14" i="3"/>
  <c r="AP14" i="3"/>
  <c r="AO14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T20" i="3"/>
  <c r="S20" i="3"/>
  <c r="R20" i="3"/>
  <c r="Q20" i="3"/>
  <c r="P20" i="3"/>
  <c r="O20" i="3"/>
  <c r="N20" i="3"/>
  <c r="M20" i="3"/>
  <c r="L20" i="3"/>
  <c r="K20" i="3"/>
  <c r="J20" i="3"/>
  <c r="I20" i="3"/>
  <c r="AU21" i="3"/>
  <c r="AT21" i="3"/>
  <c r="AS21" i="3"/>
  <c r="AR21" i="3"/>
  <c r="AQ21" i="3"/>
  <c r="AP21" i="3"/>
  <c r="AO21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T19" i="3"/>
  <c r="S19" i="3"/>
  <c r="R19" i="3"/>
  <c r="Q19" i="3"/>
  <c r="P19" i="3"/>
  <c r="O19" i="3"/>
  <c r="N19" i="3"/>
  <c r="M19" i="3"/>
  <c r="L19" i="3"/>
  <c r="K19" i="3"/>
  <c r="J19" i="3"/>
  <c r="I19" i="3"/>
  <c r="AT20" i="3"/>
  <c r="AS20" i="3"/>
  <c r="AR20" i="3"/>
  <c r="AQ20" i="3"/>
  <c r="AP20" i="3"/>
  <c r="AO20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T18" i="3"/>
  <c r="S18" i="3"/>
  <c r="R18" i="3"/>
  <c r="Q18" i="3"/>
  <c r="P18" i="3"/>
  <c r="O18" i="3"/>
  <c r="N18" i="3"/>
  <c r="M18" i="3"/>
  <c r="L18" i="3"/>
  <c r="K18" i="3"/>
  <c r="J18" i="3"/>
  <c r="I18" i="3"/>
  <c r="AU19" i="3"/>
  <c r="AT19" i="3"/>
  <c r="AS19" i="3"/>
  <c r="AR19" i="3"/>
  <c r="AQ19" i="3"/>
  <c r="AP19" i="3"/>
  <c r="AO19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T17" i="3"/>
  <c r="S17" i="3"/>
  <c r="R17" i="3"/>
  <c r="Q17" i="3"/>
  <c r="P17" i="3"/>
  <c r="O17" i="3"/>
  <c r="N17" i="3"/>
  <c r="M17" i="3"/>
  <c r="L17" i="3"/>
  <c r="K17" i="3"/>
  <c r="J17" i="3"/>
  <c r="I17" i="3"/>
  <c r="AT18" i="3"/>
  <c r="AS18" i="3"/>
  <c r="AR18" i="3"/>
  <c r="AQ18" i="3"/>
  <c r="AP18" i="3"/>
  <c r="AO18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T16" i="3"/>
  <c r="S16" i="3"/>
  <c r="R16" i="3"/>
  <c r="Q16" i="3"/>
  <c r="P16" i="3"/>
  <c r="O16" i="3"/>
  <c r="N16" i="3"/>
  <c r="M16" i="3"/>
  <c r="L16" i="3"/>
  <c r="K16" i="3"/>
  <c r="J16" i="3"/>
  <c r="I16" i="3"/>
  <c r="AU13" i="3"/>
  <c r="AT13" i="3"/>
  <c r="AS13" i="3"/>
  <c r="AR13" i="3"/>
  <c r="AQ13" i="3"/>
  <c r="AP13" i="3"/>
  <c r="AO13" i="3"/>
  <c r="AN13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T15" i="3"/>
  <c r="S15" i="3"/>
  <c r="R15" i="3"/>
  <c r="Q15" i="3"/>
  <c r="P15" i="3"/>
  <c r="O15" i="3"/>
  <c r="N15" i="3"/>
  <c r="M15" i="3"/>
  <c r="L15" i="3"/>
  <c r="K15" i="3"/>
  <c r="J15" i="3"/>
  <c r="I15" i="3"/>
  <c r="AT12" i="3"/>
  <c r="AS12" i="3"/>
  <c r="AR12" i="3"/>
  <c r="AQ12" i="3"/>
  <c r="AP12" i="3"/>
  <c r="AO12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T14" i="3"/>
  <c r="S14" i="3"/>
  <c r="R14" i="3"/>
  <c r="Q14" i="3"/>
  <c r="P14" i="3"/>
  <c r="O14" i="3"/>
  <c r="N14" i="3"/>
  <c r="M14" i="3"/>
  <c r="L14" i="3"/>
  <c r="K14" i="3"/>
  <c r="J14" i="3"/>
  <c r="I14" i="3"/>
  <c r="AT17" i="3"/>
  <c r="AS17" i="3"/>
  <c r="AR17" i="3"/>
  <c r="AQ17" i="3"/>
  <c r="AP17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T13" i="3"/>
  <c r="S13" i="3"/>
  <c r="R13" i="3"/>
  <c r="Q13" i="3"/>
  <c r="AT16" i="3"/>
  <c r="AS16" i="3"/>
  <c r="AR16" i="3"/>
  <c r="AQ16" i="3"/>
  <c r="AP16" i="3"/>
  <c r="AO16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T12" i="3"/>
  <c r="S12" i="3"/>
  <c r="R12" i="3"/>
  <c r="Q12" i="3"/>
  <c r="P12" i="3"/>
  <c r="O12" i="3"/>
  <c r="N12" i="3"/>
  <c r="M12" i="3"/>
  <c r="L12" i="3"/>
  <c r="K12" i="3"/>
  <c r="J12" i="3"/>
  <c r="I12" i="3"/>
  <c r="AN4" i="3"/>
  <c r="AN3" i="3"/>
  <c r="AQ29" i="1"/>
  <c r="AU21" i="1"/>
  <c r="AT21" i="1"/>
  <c r="AS21" i="1"/>
  <c r="AR21" i="1"/>
  <c r="AQ21" i="1"/>
  <c r="AP21" i="1"/>
  <c r="AO21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T23" i="1"/>
  <c r="S23" i="1"/>
  <c r="R23" i="1"/>
  <c r="Q23" i="1"/>
  <c r="P23" i="1"/>
  <c r="O23" i="1"/>
  <c r="N23" i="1"/>
  <c r="M23" i="1"/>
  <c r="L23" i="1"/>
  <c r="K23" i="1"/>
  <c r="J23" i="1"/>
  <c r="I23" i="1"/>
  <c r="AT20" i="1"/>
  <c r="AS20" i="1"/>
  <c r="AR20" i="1"/>
  <c r="AQ20" i="1"/>
  <c r="AP20" i="1"/>
  <c r="AO20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T22" i="1"/>
  <c r="S22" i="1"/>
  <c r="R22" i="1"/>
  <c r="Q22" i="1"/>
  <c r="P22" i="1"/>
  <c r="O22" i="1"/>
  <c r="N22" i="1"/>
  <c r="M22" i="1"/>
  <c r="L22" i="1"/>
  <c r="K22" i="1"/>
  <c r="J22" i="1"/>
  <c r="I22" i="1"/>
  <c r="AU13" i="1"/>
  <c r="AT13" i="1"/>
  <c r="AS13" i="1"/>
  <c r="AR13" i="1"/>
  <c r="AQ13" i="1"/>
  <c r="AP13" i="1"/>
  <c r="AO13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T21" i="1"/>
  <c r="S21" i="1"/>
  <c r="R21" i="1"/>
  <c r="Q21" i="1"/>
  <c r="P21" i="1"/>
  <c r="O21" i="1"/>
  <c r="N21" i="1"/>
  <c r="M21" i="1"/>
  <c r="L21" i="1"/>
  <c r="K21" i="1"/>
  <c r="J21" i="1"/>
  <c r="I21" i="1"/>
  <c r="AT12" i="1"/>
  <c r="AS12" i="1"/>
  <c r="AR12" i="1"/>
  <c r="AQ12" i="1"/>
  <c r="AP12" i="1"/>
  <c r="AO12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T20" i="1"/>
  <c r="P20" i="1"/>
  <c r="O20" i="1"/>
  <c r="N20" i="1"/>
  <c r="M20" i="1"/>
  <c r="L20" i="1"/>
  <c r="K20" i="1"/>
  <c r="J20" i="1"/>
  <c r="I20" i="1"/>
  <c r="AU17" i="1"/>
  <c r="AT17" i="1"/>
  <c r="AS17" i="1"/>
  <c r="AR17" i="1"/>
  <c r="AQ17" i="1"/>
  <c r="AP17" i="1"/>
  <c r="AO17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T19" i="1"/>
  <c r="P19" i="1"/>
  <c r="O19" i="1"/>
  <c r="N19" i="1"/>
  <c r="M19" i="1"/>
  <c r="L19" i="1"/>
  <c r="K19" i="1"/>
  <c r="J19" i="1"/>
  <c r="I19" i="1"/>
  <c r="AT16" i="1"/>
  <c r="AS16" i="1"/>
  <c r="AR16" i="1"/>
  <c r="AQ16" i="1"/>
  <c r="AP16" i="1"/>
  <c r="AO16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T18" i="1"/>
  <c r="P18" i="1"/>
  <c r="O18" i="1"/>
  <c r="N18" i="1"/>
  <c r="M18" i="1"/>
  <c r="L18" i="1"/>
  <c r="K18" i="1"/>
  <c r="J18" i="1"/>
  <c r="I18" i="1"/>
  <c r="AU15" i="1"/>
  <c r="AT15" i="1"/>
  <c r="AS15" i="1"/>
  <c r="AR15" i="1"/>
  <c r="AQ15" i="1"/>
  <c r="AP15" i="1"/>
  <c r="AO15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T17" i="1"/>
  <c r="P17" i="1"/>
  <c r="O17" i="1"/>
  <c r="N17" i="1"/>
  <c r="M17" i="1"/>
  <c r="L17" i="1"/>
  <c r="K17" i="1"/>
  <c r="J17" i="1"/>
  <c r="I17" i="1"/>
  <c r="AT14" i="1"/>
  <c r="AS14" i="1"/>
  <c r="AR14" i="1"/>
  <c r="AQ14" i="1"/>
  <c r="AP14" i="1"/>
  <c r="AO14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T16" i="1"/>
  <c r="P16" i="1"/>
  <c r="O16" i="1"/>
  <c r="N16" i="1"/>
  <c r="M16" i="1"/>
  <c r="L16" i="1"/>
  <c r="K16" i="1"/>
  <c r="J16" i="1"/>
  <c r="I16" i="1"/>
  <c r="AU19" i="1"/>
  <c r="AT19" i="1"/>
  <c r="AS19" i="1"/>
  <c r="AR19" i="1"/>
  <c r="AQ19" i="1"/>
  <c r="AP19" i="1"/>
  <c r="AO19" i="1"/>
  <c r="AN19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T15" i="1"/>
  <c r="P15" i="1"/>
  <c r="O15" i="1"/>
  <c r="N15" i="1"/>
  <c r="M15" i="1"/>
  <c r="L15" i="1"/>
  <c r="K15" i="1"/>
  <c r="J15" i="1"/>
  <c r="I15" i="1"/>
  <c r="AT18" i="1"/>
  <c r="AS18" i="1"/>
  <c r="AR18" i="1"/>
  <c r="AQ18" i="1"/>
  <c r="AP18" i="1"/>
  <c r="AO18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T14" i="1"/>
  <c r="P14" i="1"/>
  <c r="O14" i="1"/>
  <c r="N14" i="1"/>
  <c r="M14" i="1"/>
  <c r="L14" i="1"/>
  <c r="K14" i="1"/>
  <c r="J14" i="1"/>
  <c r="I14" i="1"/>
  <c r="AU23" i="1"/>
  <c r="AT23" i="1"/>
  <c r="AS23" i="1"/>
  <c r="AR23" i="1"/>
  <c r="AQ23" i="1"/>
  <c r="AP2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T13" i="1"/>
  <c r="S13" i="1"/>
  <c r="R13" i="1"/>
  <c r="Q13" i="1"/>
  <c r="AT22" i="1"/>
  <c r="AS22" i="1"/>
  <c r="AR22" i="1"/>
  <c r="AQ22" i="1"/>
  <c r="AP22" i="1"/>
  <c r="AO2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T12" i="1"/>
  <c r="S12" i="1"/>
  <c r="R12" i="1"/>
  <c r="Q12" i="1"/>
  <c r="P12" i="1"/>
  <c r="O12" i="1"/>
  <c r="N12" i="1"/>
  <c r="M12" i="1"/>
  <c r="L12" i="1"/>
  <c r="K12" i="1"/>
  <c r="J12" i="1"/>
  <c r="I12" i="1"/>
  <c r="AN3" i="1"/>
  <c r="G16" i="4" l="1"/>
  <c r="AU18" i="4" s="1"/>
  <c r="G14" i="1"/>
  <c r="G12" i="1"/>
  <c r="G20" i="1"/>
  <c r="G16" i="1"/>
  <c r="G18" i="1"/>
  <c r="AU16" i="1" s="1"/>
  <c r="G22" i="1"/>
  <c r="G16" i="3"/>
  <c r="AU18" i="3" s="1"/>
  <c r="G20" i="3"/>
  <c r="AU14" i="3" s="1"/>
  <c r="G18" i="4"/>
  <c r="AU14" i="4" s="1"/>
  <c r="G14" i="4"/>
  <c r="G12" i="4"/>
  <c r="A22" i="4"/>
  <c r="G18" i="3"/>
  <c r="G14" i="3"/>
  <c r="G12" i="3"/>
  <c r="AU16" i="3" s="1"/>
  <c r="A14" i="1"/>
  <c r="AN18" i="1" s="1"/>
  <c r="AU18" i="1"/>
  <c r="AU14" i="1"/>
  <c r="A16" i="1"/>
  <c r="AN14" i="1" s="1"/>
  <c r="AU20" i="1"/>
  <c r="A22" i="1"/>
  <c r="AN20" i="1" s="1"/>
  <c r="AU12" i="1"/>
  <c r="AU22" i="1"/>
  <c r="A14" i="4" l="1"/>
  <c r="AN12" i="4" s="1"/>
  <c r="AU12" i="4"/>
  <c r="A12" i="4"/>
  <c r="AN16" i="4" s="1"/>
  <c r="A19" i="4"/>
  <c r="AN15" i="4" s="1"/>
  <c r="AU16" i="4"/>
  <c r="A21" i="4"/>
  <c r="A17" i="4"/>
  <c r="AN19" i="4" s="1"/>
  <c r="A23" i="4"/>
  <c r="A16" i="4"/>
  <c r="AN18" i="4" s="1"/>
  <c r="A20" i="1"/>
  <c r="AN12" i="1" s="1"/>
  <c r="A18" i="1"/>
  <c r="AN16" i="1" s="1"/>
  <c r="A17" i="1"/>
  <c r="AN15" i="1" s="1"/>
  <c r="A21" i="1"/>
  <c r="AN13" i="1" s="1"/>
  <c r="A23" i="1"/>
  <c r="AN21" i="1" s="1"/>
  <c r="A19" i="1"/>
  <c r="AN17" i="1" s="1"/>
  <c r="A12" i="1"/>
  <c r="AN22" i="1" s="1"/>
  <c r="AU20" i="3"/>
  <c r="A20" i="3"/>
  <c r="AN14" i="3" s="1"/>
  <c r="A19" i="3"/>
  <c r="AN21" i="3" s="1"/>
  <c r="A17" i="3"/>
  <c r="AN19" i="3" s="1"/>
  <c r="A16" i="3"/>
  <c r="AN18" i="3" s="1"/>
  <c r="A21" i="3"/>
  <c r="AN15" i="3" s="1"/>
  <c r="A12" i="3"/>
  <c r="AN16" i="3" s="1"/>
  <c r="A18" i="4"/>
  <c r="AN14" i="4" s="1"/>
  <c r="A20" i="4"/>
  <c r="A18" i="3"/>
  <c r="AN20" i="3" s="1"/>
  <c r="A14" i="3"/>
  <c r="AN12" i="3" s="1"/>
  <c r="AU12" i="3"/>
</calcChain>
</file>

<file path=xl/sharedStrings.xml><?xml version="1.0" encoding="utf-8"?>
<sst xmlns="http://schemas.openxmlformats.org/spreadsheetml/2006/main" count="375" uniqueCount="124">
  <si>
    <t>Brněnský pohár</t>
  </si>
  <si>
    <t>Bodovacka</t>
  </si>
  <si>
    <t>Prv</t>
  </si>
  <si>
    <t>Datum / Date: 8. 8. 2023</t>
  </si>
  <si>
    <t>Výsledková listina / Result list - MEDISON</t>
  </si>
  <si>
    <t>POŘ.</t>
  </si>
  <si>
    <t>ST.Č.</t>
  </si>
  <si>
    <t>UCI ID</t>
  </si>
  <si>
    <t>PŘÍJMENÍ A JMÉNO</t>
  </si>
  <si>
    <t>KLUB</t>
  </si>
  <si>
    <t>KATEGORIE</t>
  </si>
  <si>
    <t>BODY</t>
  </si>
  <si>
    <t>bodovací okruhy</t>
  </si>
  <si>
    <t>mínus</t>
  </si>
  <si>
    <t>Body - Prvenství</t>
  </si>
  <si>
    <t>Scratch</t>
  </si>
  <si>
    <t>Rank</t>
  </si>
  <si>
    <t>Race no.</t>
  </si>
  <si>
    <t>Surname and name</t>
  </si>
  <si>
    <t>Team</t>
  </si>
  <si>
    <t>Category</t>
  </si>
  <si>
    <t>Points</t>
  </si>
  <si>
    <t>Páska cíl</t>
  </si>
  <si>
    <t xml:space="preserve">Poslední 2x </t>
  </si>
  <si>
    <t>plus</t>
  </si>
  <si>
    <t>pořadí</t>
  </si>
  <si>
    <t>body</t>
  </si>
  <si>
    <t>Skupina 5</t>
  </si>
  <si>
    <t>Junioři a muži</t>
  </si>
  <si>
    <t>Body_bod</t>
  </si>
  <si>
    <t>Páska_bod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</si>
  <si>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</si>
  <si>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</si>
  <si>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</si>
  <si>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</si>
  <si>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</si>
  <si>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</si>
  <si>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</si>
  <si>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</si>
  <si>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</si>
  <si>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</si>
  <si>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</si>
  <si>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</si>
  <si>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Kola</t>
  </si>
  <si>
    <t>BP1</t>
  </si>
  <si>
    <t>BP2</t>
  </si>
  <si>
    <t>BP3</t>
  </si>
  <si>
    <t>BP4</t>
  </si>
  <si>
    <t>BP5</t>
  </si>
  <si>
    <t>BP6</t>
  </si>
  <si>
    <t>BP7</t>
  </si>
  <si>
    <t>BP8</t>
  </si>
  <si>
    <t>BP9</t>
  </si>
  <si>
    <t>BP10</t>
  </si>
  <si>
    <t>BP11</t>
  </si>
  <si>
    <t>BP12</t>
  </si>
  <si>
    <t>BP13</t>
  </si>
  <si>
    <t>BP14</t>
  </si>
  <si>
    <t>BP15</t>
  </si>
  <si>
    <t>BP16</t>
  </si>
  <si>
    <t>BP17</t>
  </si>
  <si>
    <t>BP18</t>
  </si>
  <si>
    <t>Rank2</t>
  </si>
  <si>
    <t>Race no.3</t>
  </si>
  <si>
    <t>Surname and name5</t>
  </si>
  <si>
    <t>Team6</t>
  </si>
  <si>
    <t>Category7</t>
  </si>
  <si>
    <t>body13</t>
  </si>
  <si>
    <t>Karolína RICHTEROVÁ</t>
  </si>
  <si>
    <t>TUFO PARDUS Prostějov z.s.</t>
  </si>
  <si>
    <t>F*JUN</t>
  </si>
  <si>
    <t>Adéla PITTNEROVÁ</t>
  </si>
  <si>
    <t>Mapei Merida Kaňkovský</t>
  </si>
  <si>
    <t>Matej TOMÁŠ</t>
  </si>
  <si>
    <t>CK Epic Dohňany</t>
  </si>
  <si>
    <t>KAD</t>
  </si>
  <si>
    <t>Samuel KATREŇÁK</t>
  </si>
  <si>
    <t>Nikola JAROŠ</t>
  </si>
  <si>
    <t>Ondřej HYNEK</t>
  </si>
  <si>
    <t>Matěj VAŠINA</t>
  </si>
  <si>
    <t>TJ FAVORIT BRNO</t>
  </si>
  <si>
    <t>Matteo LA CARBONARA</t>
  </si>
  <si>
    <t>Filip RICHTER</t>
  </si>
  <si>
    <t>ASO Dukla Brno</t>
  </si>
  <si>
    <t>Ondrej SOBOTA</t>
  </si>
  <si>
    <t>CK Olympik Trnava</t>
  </si>
  <si>
    <t>Alice MIKULÁŠKOVÁ</t>
  </si>
  <si>
    <t>F*KAD</t>
  </si>
  <si>
    <t>Matyáš MOKRÝ</t>
  </si>
  <si>
    <t>počet</t>
  </si>
  <si>
    <t>Počet startujících</t>
  </si>
  <si>
    <t>Matej RIŠKA</t>
  </si>
  <si>
    <t>ŽS</t>
  </si>
  <si>
    <t>Marek PŠENKA</t>
  </si>
  <si>
    <t>Alexandr KANIŠČEV</t>
  </si>
  <si>
    <t>Arnošt DRCMÁNEK</t>
  </si>
  <si>
    <t>Lukáš LAKOMÝ</t>
  </si>
  <si>
    <t>Matěj DEDEK</t>
  </si>
  <si>
    <t>Apolena PECHOVÁ</t>
  </si>
  <si>
    <t>F*ŽS</t>
  </si>
  <si>
    <t>Jakub DEDEK</t>
  </si>
  <si>
    <t>ŽM</t>
  </si>
  <si>
    <t>Jakub SKLÁŘ</t>
  </si>
  <si>
    <t>Tobiáš KELBL</t>
  </si>
  <si>
    <t>Viktor PADĚLEK</t>
  </si>
  <si>
    <t>U23</t>
  </si>
  <si>
    <t>Adam VENC</t>
  </si>
  <si>
    <t>Michal ROTTER</t>
  </si>
  <si>
    <t>EL</t>
  </si>
  <si>
    <t>Štěpán ŠIROKÝ</t>
  </si>
  <si>
    <t>Samuel JURICA</t>
  </si>
  <si>
    <t>JUN</t>
  </si>
  <si>
    <t>Antonín HEJTMÁNEK</t>
  </si>
  <si>
    <t>Tadeáš LADRA</t>
  </si>
  <si>
    <t>Vojtěch SOUKUP</t>
  </si>
  <si>
    <t>JMÉNO A PŘÍJMENÍ</t>
  </si>
  <si>
    <t>Name and Surname</t>
  </si>
  <si>
    <t>Čas:</t>
  </si>
  <si>
    <t>Počet okruhů:</t>
  </si>
  <si>
    <t>Počet startujících:</t>
  </si>
  <si>
    <t>Výsledková listina / Result list</t>
  </si>
  <si>
    <t>MEDISON - Žáci</t>
  </si>
  <si>
    <t>MEDISON - Kadeti, juniorky, kadetky</t>
  </si>
  <si>
    <t>Junioři a Muži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</si>
</sst>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05]h:mm"/>
  </numFmts>
  <fonts count="25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1"/>
    </font>
    <font>
      <b/>
      <sz val="16"/>
      <color rgb="FF333333"/>
      <name val="Calibri"/>
      <family val="2"/>
      <charset val="1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6"/>
      <color rgb="FF969696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6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0"/>
      <color theme="0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0" tint="-0.249977111117893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2"/>
      <name val="Calibri"/>
      <family val="2"/>
      <charset val="1"/>
    </font>
    <font>
      <sz val="10"/>
      <name val="Calibri"/>
      <family val="2"/>
      <charset val="1"/>
    </font>
    <font>
      <b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theme="0" tint="-0.14999847407452621"/>
        <bgColor rgb="FFCCFFFF"/>
      </patternFill>
    </fill>
    <fill>
      <patternFill patternType="solid">
        <fgColor rgb="FF969696"/>
        <bgColor rgb="FF80808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theme="1"/>
      </patternFill>
    </fill>
    <fill>
      <patternFill patternType="solid">
        <fgColor rgb="FFD9D9D9"/>
        <bgColor rgb="FFC0C0C0"/>
      </patternFill>
    </fill>
    <fill>
      <patternFill patternType="solid">
        <fgColor theme="5" tint="0.79998168889431442"/>
        <bgColor rgb="FFC0C0C0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theme="1"/>
      </top>
      <bottom/>
      <diagonal/>
    </border>
    <border>
      <left style="thin">
        <color theme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88">
    <xf numFmtId="0" fontId="0" fillId="0" borderId="0" xfId="0"/>
    <xf numFmtId="0" fontId="3" fillId="0" borderId="0" xfId="2" applyFont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center"/>
    </xf>
    <xf numFmtId="0" fontId="0" fillId="2" borderId="1" xfId="0" applyFill="1" applyBorder="1"/>
    <xf numFmtId="0" fontId="4" fillId="3" borderId="1" xfId="0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2" xfId="0" applyFill="1" applyBorder="1"/>
    <xf numFmtId="0" fontId="7" fillId="0" borderId="0" xfId="0" applyFont="1" applyAlignment="1">
      <alignment horizontal="center"/>
    </xf>
    <xf numFmtId="0" fontId="8" fillId="4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0" fillId="7" borderId="0" xfId="0" applyFill="1"/>
    <xf numFmtId="0" fontId="4" fillId="7" borderId="0" xfId="0" applyFont="1" applyFill="1"/>
    <xf numFmtId="0" fontId="4" fillId="4" borderId="8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164" fontId="4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12" fillId="4" borderId="9" xfId="0" applyFont="1" applyFill="1" applyBorder="1" applyAlignment="1">
      <alignment vertical="center"/>
    </xf>
    <xf numFmtId="0" fontId="12" fillId="4" borderId="10" xfId="0" applyFont="1" applyFill="1" applyBorder="1" applyAlignment="1">
      <alignment vertical="center"/>
    </xf>
    <xf numFmtId="164" fontId="12" fillId="4" borderId="10" xfId="0" applyNumberFormat="1" applyFont="1" applyFill="1" applyBorder="1" applyAlignment="1">
      <alignment horizontal="center" vertical="center"/>
    </xf>
    <xf numFmtId="0" fontId="13" fillId="8" borderId="10" xfId="0" applyFont="1" applyFill="1" applyBorder="1" applyAlignment="1">
      <alignment horizontal="center"/>
    </xf>
    <xf numFmtId="0" fontId="14" fillId="8" borderId="10" xfId="0" applyFont="1" applyFill="1" applyBorder="1"/>
    <xf numFmtId="0" fontId="15" fillId="7" borderId="10" xfId="0" applyFont="1" applyFill="1" applyBorder="1"/>
    <xf numFmtId="0" fontId="15" fillId="7" borderId="11" xfId="0" applyFont="1" applyFill="1" applyBorder="1"/>
    <xf numFmtId="0" fontId="16" fillId="4" borderId="12" xfId="0" applyFont="1" applyFill="1" applyBorder="1" applyAlignment="1">
      <alignment horizontal="center" vertical="center"/>
    </xf>
    <xf numFmtId="1" fontId="17" fillId="0" borderId="13" xfId="0" applyNumberFormat="1" applyFont="1" applyBorder="1" applyAlignment="1">
      <alignment horizontal="center" vertical="center"/>
    </xf>
    <xf numFmtId="1" fontId="18" fillId="0" borderId="13" xfId="0" applyNumberFormat="1" applyFont="1" applyBorder="1" applyAlignment="1">
      <alignment horizontal="center"/>
    </xf>
    <xf numFmtId="1" fontId="19" fillId="0" borderId="13" xfId="0" applyNumberFormat="1" applyFont="1" applyBorder="1" applyAlignment="1">
      <alignment horizontal="left"/>
    </xf>
    <xf numFmtId="1" fontId="18" fillId="0" borderId="13" xfId="0" applyNumberFormat="1" applyFont="1" applyBorder="1"/>
    <xf numFmtId="0" fontId="18" fillId="0" borderId="13" xfId="0" applyFont="1" applyBorder="1" applyAlignment="1">
      <alignment horizontal="center"/>
    </xf>
    <xf numFmtId="0" fontId="20" fillId="9" borderId="14" xfId="0" applyFont="1" applyFill="1" applyBorder="1" applyAlignment="1">
      <alignment horizontal="center" vertical="center"/>
    </xf>
    <xf numFmtId="0" fontId="20" fillId="10" borderId="14" xfId="0" applyFont="1" applyFill="1" applyBorder="1" applyAlignment="1">
      <alignment horizontal="center" vertical="center"/>
    </xf>
    <xf numFmtId="0" fontId="20" fillId="0" borderId="14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0" fillId="0" borderId="15" xfId="0" applyFont="1" applyBorder="1"/>
    <xf numFmtId="0" fontId="21" fillId="0" borderId="15" xfId="0" applyFont="1" applyBorder="1" applyAlignment="1">
      <alignment vertical="center"/>
    </xf>
    <xf numFmtId="0" fontId="20" fillId="0" borderId="16" xfId="0" applyFont="1" applyBorder="1"/>
    <xf numFmtId="0" fontId="16" fillId="7" borderId="10" xfId="0" applyFont="1" applyFill="1" applyBorder="1" applyAlignment="1">
      <alignment horizontal="center" vertical="center"/>
    </xf>
    <xf numFmtId="1" fontId="20" fillId="0" borderId="10" xfId="0" applyNumberFormat="1" applyFont="1" applyBorder="1" applyAlignment="1">
      <alignment horizontal="center" vertical="center"/>
    </xf>
    <xf numFmtId="0" fontId="16" fillId="4" borderId="17" xfId="0" applyFont="1" applyFill="1" applyBorder="1" applyAlignment="1">
      <alignment horizontal="center" vertical="center"/>
    </xf>
    <xf numFmtId="1" fontId="17" fillId="0" borderId="8" xfId="0" applyNumberFormat="1" applyFont="1" applyBorder="1" applyAlignment="1">
      <alignment horizontal="center" vertical="center"/>
    </xf>
    <xf numFmtId="0" fontId="20" fillId="9" borderId="18" xfId="0" applyFont="1" applyFill="1" applyBorder="1" applyAlignment="1">
      <alignment horizontal="center" vertical="center"/>
    </xf>
    <xf numFmtId="0" fontId="20" fillId="10" borderId="18" xfId="0" applyFont="1" applyFill="1" applyBorder="1" applyAlignment="1">
      <alignment horizontal="center" vertical="center"/>
    </xf>
    <xf numFmtId="0" fontId="20" fillId="0" borderId="18" xfId="0" applyFont="1" applyBorder="1" applyAlignment="1">
      <alignment horizontal="center"/>
    </xf>
    <xf numFmtId="0" fontId="20" fillId="0" borderId="3" xfId="0" applyFont="1" applyBorder="1"/>
    <xf numFmtId="0" fontId="20" fillId="0" borderId="10" xfId="0" applyFont="1" applyBorder="1"/>
    <xf numFmtId="0" fontId="16" fillId="7" borderId="19" xfId="0" applyFont="1" applyFill="1" applyBorder="1" applyAlignment="1">
      <alignment horizontal="center" vertical="center"/>
    </xf>
    <xf numFmtId="1" fontId="20" fillId="0" borderId="19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vertical="center"/>
    </xf>
    <xf numFmtId="0" fontId="20" fillId="0" borderId="10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0" fillId="4" borderId="0" xfId="0" applyFill="1"/>
    <xf numFmtId="0" fontId="24" fillId="4" borderId="0" xfId="0" applyFont="1" applyFill="1" applyAlignment="1">
      <alignment horizontal="right"/>
    </xf>
    <xf numFmtId="0" fontId="0" fillId="0" borderId="0" xfId="0" applyAlignment="1">
      <alignment horizontal="left"/>
    </xf>
    <xf numFmtId="0" fontId="20" fillId="0" borderId="0" xfId="0" applyFont="1" applyBorder="1"/>
    <xf numFmtId="1" fontId="22" fillId="0" borderId="6" xfId="0" applyNumberFormat="1" applyFont="1" applyBorder="1"/>
    <xf numFmtId="1" fontId="23" fillId="0" borderId="6" xfId="0" applyNumberFormat="1" applyFont="1" applyBorder="1"/>
    <xf numFmtId="1" fontId="20" fillId="0" borderId="6" xfId="0" applyNumberFormat="1" applyFont="1" applyBorder="1"/>
    <xf numFmtId="1" fontId="22" fillId="0" borderId="3" xfId="0" applyNumberFormat="1" applyFont="1" applyBorder="1"/>
    <xf numFmtId="1" fontId="23" fillId="0" borderId="3" xfId="0" applyNumberFormat="1" applyFont="1" applyBorder="1"/>
    <xf numFmtId="1" fontId="20" fillId="0" borderId="3" xfId="0" applyNumberFormat="1" applyFont="1" applyBorder="1"/>
    <xf numFmtId="0" fontId="20" fillId="0" borderId="3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21" fontId="0" fillId="0" borderId="0" xfId="0" applyNumberFormat="1" applyAlignment="1">
      <alignment horizontal="left"/>
    </xf>
    <xf numFmtId="43" fontId="0" fillId="0" borderId="0" xfId="1" applyFont="1"/>
    <xf numFmtId="0" fontId="4" fillId="0" borderId="6" xfId="0" applyFont="1" applyBorder="1" applyAlignment="1">
      <alignment horizontal="center"/>
    </xf>
    <xf numFmtId="0" fontId="16" fillId="4" borderId="0" xfId="0" applyFont="1" applyFill="1" applyBorder="1" applyAlignment="1">
      <alignment horizontal="center" vertical="center"/>
    </xf>
    <xf numFmtId="1" fontId="17" fillId="0" borderId="0" xfId="0" applyNumberFormat="1" applyFont="1" applyBorder="1" applyAlignment="1">
      <alignment horizontal="center" vertical="center"/>
    </xf>
    <xf numFmtId="1" fontId="18" fillId="0" borderId="0" xfId="0" applyNumberFormat="1" applyFont="1" applyBorder="1" applyAlignment="1">
      <alignment horizontal="center"/>
    </xf>
    <xf numFmtId="1" fontId="19" fillId="0" borderId="0" xfId="0" applyNumberFormat="1" applyFont="1" applyBorder="1" applyAlignment="1">
      <alignment horizontal="left"/>
    </xf>
    <xf numFmtId="1" fontId="18" fillId="0" borderId="0" xfId="0" applyNumberFormat="1" applyFont="1" applyBorder="1"/>
    <xf numFmtId="0" fontId="18" fillId="0" borderId="0" xfId="0" applyFont="1" applyBorder="1" applyAlignment="1">
      <alignment horizontal="center"/>
    </xf>
    <xf numFmtId="0" fontId="20" fillId="9" borderId="0" xfId="0" applyFont="1" applyFill="1" applyBorder="1" applyAlignment="1">
      <alignment horizontal="center" vertical="center"/>
    </xf>
    <xf numFmtId="0" fontId="20" fillId="10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/>
    </xf>
  </cellXfs>
  <cellStyles count="3">
    <cellStyle name="Čárka" xfId="1" builtinId="3"/>
    <cellStyle name="Normální" xfId="0" builtinId="0"/>
    <cellStyle name="normální_plzen 23" xfId="2" xr:uid="{6583E64E-6DC5-4870-9A85-F9E59DAC8F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39</xdr:col>
      <xdr:colOff>122170</xdr:colOff>
      <xdr:row>0</xdr:row>
      <xdr:rowOff>165652</xdr:rowOff>
    </xdr:from>
    <xdr:to>
      <xdr:col>46</xdr:col>
      <xdr:colOff>361950</xdr:colOff>
      <xdr:row>0</xdr:row>
      <xdr:rowOff>1505620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5C5DF79-FFEE-4A2C-A38E-9A80AD202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57245" y="165652"/>
          <a:ext cx="4564130" cy="13399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39</xdr:col>
      <xdr:colOff>57979</xdr:colOff>
      <xdr:row>0</xdr:row>
      <xdr:rowOff>82826</xdr:rowOff>
    </xdr:from>
    <xdr:to>
      <xdr:col>46</xdr:col>
      <xdr:colOff>463781</xdr:colOff>
      <xdr:row>1</xdr:row>
      <xdr:rowOff>49695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4D66A2-C659-4239-A07C-98E6C17B3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39022" y="82826"/>
          <a:ext cx="5433346" cy="15985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39</xdr:col>
      <xdr:colOff>99393</xdr:colOff>
      <xdr:row>0</xdr:row>
      <xdr:rowOff>8283</xdr:rowOff>
    </xdr:from>
    <xdr:to>
      <xdr:col>46</xdr:col>
      <xdr:colOff>505195</xdr:colOff>
      <xdr:row>0</xdr:row>
      <xdr:rowOff>1606826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E469361-3228-42B6-AA5C-2A7FA800FE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80436" y="8283"/>
          <a:ext cx="5433346" cy="15985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9E525-2FE0-4986-8714-77893689E14E}">
  <sheetPr>
    <pageSetUpPr fitToPage="1"/>
  </sheetPr>
  <dimension ref="A1:AU28"/>
  <sheetViews>
    <sheetView zoomScaleNormal="100" workbookViewId="0">
      <pane xSplit="5" ySplit="11" topLeftCell="L15" activePane="bottomRight" state="frozen"/>
      <selection pane="topRight"/>
      <selection pane="bottomLeft"/>
      <selection pane="bottomRight" activeCell="AN25" sqref="AN25:AQ26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8" width="12.140625" customWidth="1"/>
    <col min="9" max="20" width="6.28515625" customWidth="1" outlineLevel="1"/>
    <col min="21" max="21" width="11.140625" customWidth="1"/>
    <col min="22" max="38" width="5.140625" hidden="1" customWidth="1" outlineLevel="1"/>
    <col min="39" max="39" width="5.140625" customWidth="1" collapsed="1"/>
    <col min="40" max="40" width="7" customWidth="1"/>
    <col min="41" max="41" width="5.42578125" customWidth="1"/>
    <col min="42" max="42" width="16.28515625" customWidth="1"/>
    <col min="43" max="43" width="27.7109375" customWidth="1"/>
    <col min="44" max="44" width="8.42578125" customWidth="1"/>
    <col min="45" max="45" width="4.85546875" hidden="1" customWidth="1"/>
    <col min="46" max="46" width="4.42578125" hidden="1" customWidth="1"/>
    <col min="47" max="47" width="7.85546875" customWidth="1"/>
    <col min="48" max="1013" width="8.85546875" customWidth="1"/>
  </cols>
  <sheetData>
    <row r="1" spans="1:47" s="2" customFormat="1" ht="128.25" customHeight="1" outlineLevel="2">
      <c r="A1" s="1" t="s">
        <v>0</v>
      </c>
      <c r="B1" s="1"/>
      <c r="C1" s="1"/>
      <c r="D1" s="1"/>
      <c r="E1" s="1"/>
      <c r="F1" s="1"/>
      <c r="U1" s="2" t="s">
        <v>1</v>
      </c>
      <c r="AM1" s="2" t="s">
        <v>2</v>
      </c>
    </row>
    <row r="2" spans="1:47" ht="11.25" customHeight="1">
      <c r="C2" s="3"/>
      <c r="I2" s="4">
        <v>8</v>
      </c>
      <c r="J2" s="4">
        <v>4</v>
      </c>
      <c r="K2" s="4">
        <v>4</v>
      </c>
      <c r="L2" s="4">
        <v>4</v>
      </c>
      <c r="M2" s="4">
        <v>4</v>
      </c>
      <c r="N2" s="4"/>
      <c r="O2" s="4"/>
      <c r="P2" s="4"/>
      <c r="Q2" s="4"/>
      <c r="R2" s="4"/>
      <c r="S2" s="4"/>
      <c r="T2" s="4"/>
      <c r="U2" s="5">
        <v>5</v>
      </c>
    </row>
    <row r="3" spans="1:47">
      <c r="A3" s="6" t="s">
        <v>3</v>
      </c>
      <c r="B3" s="6"/>
      <c r="C3" s="6"/>
      <c r="D3" s="6"/>
      <c r="F3" s="7"/>
      <c r="I3" s="4">
        <v>4</v>
      </c>
      <c r="J3" s="4">
        <v>2</v>
      </c>
      <c r="K3" s="4">
        <v>2</v>
      </c>
      <c r="L3" s="4">
        <v>8</v>
      </c>
      <c r="M3" s="4">
        <v>8</v>
      </c>
      <c r="N3" s="4"/>
      <c r="O3" s="4"/>
      <c r="P3" s="4"/>
      <c r="Q3" s="4"/>
      <c r="R3" s="4"/>
      <c r="S3" s="4"/>
      <c r="T3" s="4"/>
      <c r="U3" s="5">
        <v>3</v>
      </c>
      <c r="AN3" t="str">
        <f>A3</f>
        <v>Datum / Date: 8. 8. 2023</v>
      </c>
    </row>
    <row r="4" spans="1:47" ht="21">
      <c r="A4" s="8" t="s">
        <v>120</v>
      </c>
      <c r="B4" s="8"/>
      <c r="C4" s="8"/>
      <c r="D4" s="8"/>
      <c r="E4" s="8"/>
      <c r="F4" s="8"/>
      <c r="I4" s="4">
        <v>2</v>
      </c>
      <c r="J4" s="4">
        <v>8</v>
      </c>
      <c r="K4" s="4">
        <v>8</v>
      </c>
      <c r="L4" s="4">
        <v>2</v>
      </c>
      <c r="M4" s="4">
        <v>2</v>
      </c>
      <c r="N4" s="4"/>
      <c r="O4" s="4"/>
      <c r="P4" s="4"/>
      <c r="Q4" s="4"/>
      <c r="R4" s="4"/>
      <c r="S4" s="4"/>
      <c r="T4" s="4"/>
      <c r="U4" s="5">
        <v>2</v>
      </c>
      <c r="V4" s="9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5">
        <v>2</v>
      </c>
      <c r="AN4" s="10" t="str">
        <f>A4</f>
        <v>Výsledková listina / Result list</v>
      </c>
      <c r="AO4" s="10"/>
      <c r="AP4" s="10"/>
      <c r="AQ4" s="10"/>
      <c r="AR4" s="10"/>
      <c r="AS4" s="10"/>
      <c r="AT4" s="10"/>
      <c r="AU4" s="10"/>
    </row>
    <row r="5" spans="1:47" ht="22.5" customHeight="1">
      <c r="C5" s="3"/>
      <c r="I5" s="4">
        <v>5</v>
      </c>
      <c r="J5" s="4">
        <v>5</v>
      </c>
      <c r="K5" s="4">
        <v>5</v>
      </c>
      <c r="L5" s="4">
        <v>5</v>
      </c>
      <c r="M5" s="4">
        <v>5</v>
      </c>
      <c r="N5" s="4"/>
      <c r="O5" s="4"/>
      <c r="P5" s="4"/>
      <c r="Q5" s="4"/>
      <c r="R5" s="4"/>
      <c r="S5" s="4"/>
      <c r="T5" s="4"/>
      <c r="U5" s="5">
        <v>1</v>
      </c>
      <c r="V5" s="9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5">
        <v>1</v>
      </c>
      <c r="AP5" s="78" t="s">
        <v>121</v>
      </c>
      <c r="AQ5" s="78"/>
    </row>
    <row r="6" spans="1:47">
      <c r="A6" s="11" t="s">
        <v>5</v>
      </c>
      <c r="B6" s="11" t="s">
        <v>6</v>
      </c>
      <c r="C6" s="11" t="s">
        <v>7</v>
      </c>
      <c r="D6" s="11" t="s">
        <v>8</v>
      </c>
      <c r="E6" s="11" t="s">
        <v>9</v>
      </c>
      <c r="F6" s="11" t="s">
        <v>10</v>
      </c>
      <c r="G6" s="11" t="s">
        <v>11</v>
      </c>
      <c r="H6" s="12"/>
      <c r="I6" s="13" t="s">
        <v>12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 t="s">
        <v>13</v>
      </c>
      <c r="V6" s="15" t="s">
        <v>14</v>
      </c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7"/>
      <c r="AM6" s="18"/>
      <c r="AN6" s="11" t="s">
        <v>5</v>
      </c>
      <c r="AO6" s="11" t="s">
        <v>6</v>
      </c>
      <c r="AP6" s="11" t="s">
        <v>115</v>
      </c>
      <c r="AQ6" s="11" t="s">
        <v>9</v>
      </c>
      <c r="AR6" s="11" t="s">
        <v>10</v>
      </c>
      <c r="AS6" s="11" t="s">
        <v>15</v>
      </c>
      <c r="AT6" s="11"/>
      <c r="AU6" s="11" t="s">
        <v>11</v>
      </c>
    </row>
    <row r="7" spans="1:47">
      <c r="A7" s="19" t="s">
        <v>16</v>
      </c>
      <c r="B7" s="19" t="s">
        <v>17</v>
      </c>
      <c r="C7" s="19" t="s">
        <v>7</v>
      </c>
      <c r="D7" s="19" t="s">
        <v>18</v>
      </c>
      <c r="E7" s="19" t="s">
        <v>19</v>
      </c>
      <c r="F7" s="19" t="s">
        <v>20</v>
      </c>
      <c r="G7" s="19" t="s">
        <v>21</v>
      </c>
      <c r="H7" s="14" t="s">
        <v>22</v>
      </c>
      <c r="I7" s="14">
        <v>1</v>
      </c>
      <c r="J7" s="14">
        <v>2</v>
      </c>
      <c r="K7" s="14">
        <v>3</v>
      </c>
      <c r="L7" s="14">
        <v>4</v>
      </c>
      <c r="M7" s="14">
        <v>5</v>
      </c>
      <c r="N7" s="14">
        <v>6</v>
      </c>
      <c r="O7" s="14">
        <v>7</v>
      </c>
      <c r="P7" s="14">
        <v>8</v>
      </c>
      <c r="Q7" s="14">
        <v>9</v>
      </c>
      <c r="R7" s="14">
        <v>10</v>
      </c>
      <c r="S7" s="14">
        <v>11</v>
      </c>
      <c r="T7" s="20" t="s">
        <v>23</v>
      </c>
      <c r="U7" s="14" t="s">
        <v>24</v>
      </c>
      <c r="V7" s="21">
        <v>1</v>
      </c>
      <c r="W7" s="21">
        <v>2</v>
      </c>
      <c r="X7" s="21">
        <v>3</v>
      </c>
      <c r="Y7" s="21">
        <v>4</v>
      </c>
      <c r="Z7" s="21">
        <v>5</v>
      </c>
      <c r="AA7" s="21">
        <v>6</v>
      </c>
      <c r="AB7" s="21">
        <v>7</v>
      </c>
      <c r="AC7" s="21">
        <v>8</v>
      </c>
      <c r="AD7" s="21">
        <v>9</v>
      </c>
      <c r="AE7" s="21">
        <v>10</v>
      </c>
      <c r="AF7" s="21">
        <v>11</v>
      </c>
      <c r="AG7" s="21">
        <v>12</v>
      </c>
      <c r="AH7" s="21">
        <v>13</v>
      </c>
      <c r="AI7" s="21">
        <v>14</v>
      </c>
      <c r="AJ7" s="21">
        <v>15</v>
      </c>
      <c r="AK7" s="21">
        <v>16</v>
      </c>
      <c r="AL7" s="21">
        <v>17</v>
      </c>
      <c r="AM7" s="18"/>
      <c r="AN7" s="19" t="s">
        <v>16</v>
      </c>
      <c r="AO7" s="19" t="s">
        <v>17</v>
      </c>
      <c r="AP7" s="19" t="s">
        <v>116</v>
      </c>
      <c r="AQ7" s="19" t="s">
        <v>19</v>
      </c>
      <c r="AR7" s="19" t="s">
        <v>20</v>
      </c>
      <c r="AS7" s="19" t="s">
        <v>25</v>
      </c>
      <c r="AT7" s="19" t="s">
        <v>26</v>
      </c>
      <c r="AU7" s="19" t="s">
        <v>21</v>
      </c>
    </row>
    <row r="8" spans="1:47" ht="11.25" customHeight="1">
      <c r="C8" s="3"/>
    </row>
    <row r="9" spans="1:47" ht="15" customHeight="1">
      <c r="A9" s="22"/>
      <c r="B9" s="22"/>
      <c r="C9" s="22"/>
      <c r="D9" s="22"/>
      <c r="E9" s="22"/>
      <c r="F9" s="23" t="s">
        <v>27</v>
      </c>
      <c r="G9" s="22"/>
      <c r="H9" s="22"/>
      <c r="AN9" s="24"/>
      <c r="AO9" s="24"/>
      <c r="AP9" s="24"/>
      <c r="AQ9" s="24"/>
      <c r="AR9" s="25" t="s">
        <v>28</v>
      </c>
      <c r="AS9" s="24"/>
      <c r="AT9" s="24"/>
      <c r="AU9" s="24"/>
    </row>
    <row r="10" spans="1:47" ht="16.5" hidden="1" customHeight="1">
      <c r="A10" s="26"/>
      <c r="B10" s="26"/>
      <c r="C10" s="27"/>
      <c r="D10" s="27"/>
      <c r="E10" s="27"/>
      <c r="F10" s="27"/>
      <c r="G10" s="28"/>
      <c r="H10" s="28"/>
      <c r="I10" s="29">
        <v>1</v>
      </c>
      <c r="J10" s="29">
        <v>2</v>
      </c>
      <c r="K10" s="29">
        <v>3</v>
      </c>
      <c r="L10" s="29">
        <v>4</v>
      </c>
      <c r="M10" s="29">
        <v>5</v>
      </c>
      <c r="N10" s="29">
        <v>6</v>
      </c>
      <c r="O10" s="29">
        <v>7</v>
      </c>
      <c r="P10" s="29">
        <v>8</v>
      </c>
      <c r="Q10" s="29">
        <v>9</v>
      </c>
      <c r="R10" s="29">
        <v>10</v>
      </c>
      <c r="S10" s="29">
        <v>11</v>
      </c>
      <c r="T10" s="29">
        <v>12</v>
      </c>
      <c r="U10" s="29" t="s">
        <v>24</v>
      </c>
    </row>
    <row r="11" spans="1:47" ht="15" customHeight="1" outlineLevel="1">
      <c r="A11" s="30" t="s">
        <v>16</v>
      </c>
      <c r="B11" s="31" t="s">
        <v>17</v>
      </c>
      <c r="C11" s="31" t="s">
        <v>7</v>
      </c>
      <c r="D11" s="31" t="s">
        <v>18</v>
      </c>
      <c r="E11" s="31" t="s">
        <v>19</v>
      </c>
      <c r="F11" s="31" t="s">
        <v>20</v>
      </c>
      <c r="G11" s="32" t="s">
        <v>29</v>
      </c>
      <c r="H11" s="32" t="s">
        <v>30</v>
      </c>
      <c r="I11" s="33" t="s">
        <v>31</v>
      </c>
      <c r="J11" s="33" t="s">
        <v>32</v>
      </c>
      <c r="K11" s="33" t="s">
        <v>33</v>
      </c>
      <c r="L11" s="33" t="s">
        <v>34</v>
      </c>
      <c r="M11" s="33" t="s">
        <v>35</v>
      </c>
      <c r="N11" s="33" t="s">
        <v>36</v>
      </c>
      <c r="O11" s="33" t="s">
        <v>37</v>
      </c>
      <c r="P11" s="33" t="s">
        <v>38</v>
      </c>
      <c r="Q11" s="33" t="s">
        <v>39</v>
      </c>
      <c r="R11" s="33" t="s">
        <v>40</v>
      </c>
      <c r="S11" s="33" t="s">
        <v>41</v>
      </c>
      <c r="T11" s="33" t="s">
        <v>42</v>
      </c>
      <c r="U11" s="33" t="s">
        <v>43</v>
      </c>
      <c r="V11" s="34" t="s">
        <v>44</v>
      </c>
      <c r="W11" s="34" t="s">
        <v>45</v>
      </c>
      <c r="X11" s="34" t="s">
        <v>46</v>
      </c>
      <c r="Y11" s="34" t="s">
        <v>47</v>
      </c>
      <c r="Z11" s="34" t="s">
        <v>48</v>
      </c>
      <c r="AA11" s="34" t="s">
        <v>49</v>
      </c>
      <c r="AB11" s="34" t="s">
        <v>50</v>
      </c>
      <c r="AC11" s="34" t="s">
        <v>51</v>
      </c>
      <c r="AD11" s="34" t="s">
        <v>52</v>
      </c>
      <c r="AE11" s="34" t="s">
        <v>53</v>
      </c>
      <c r="AF11" s="34" t="s">
        <v>54</v>
      </c>
      <c r="AG11" s="34" t="s">
        <v>55</v>
      </c>
      <c r="AH11" s="34" t="s">
        <v>56</v>
      </c>
      <c r="AI11" s="34" t="s">
        <v>57</v>
      </c>
      <c r="AJ11" s="34" t="s">
        <v>58</v>
      </c>
      <c r="AK11" s="34" t="s">
        <v>59</v>
      </c>
      <c r="AL11" s="34" t="s">
        <v>60</v>
      </c>
      <c r="AM11" s="34" t="s">
        <v>61</v>
      </c>
      <c r="AN11" s="35" t="s">
        <v>62</v>
      </c>
      <c r="AO11" s="35" t="s">
        <v>63</v>
      </c>
      <c r="AP11" s="35" t="s">
        <v>64</v>
      </c>
      <c r="AQ11" s="35" t="s">
        <v>65</v>
      </c>
      <c r="AR11" s="35" t="s">
        <v>66</v>
      </c>
      <c r="AS11" s="35" t="s">
        <v>25</v>
      </c>
      <c r="AT11" s="35" t="s">
        <v>26</v>
      </c>
      <c r="AU11" s="36" t="s">
        <v>67</v>
      </c>
    </row>
    <row r="12" spans="1:47" ht="15" customHeight="1">
      <c r="A12" s="37">
        <f>RANK(Dvojice_Žáci!$G12,Dvojice_Žáci!$G$12:$G$25,0)</f>
        <v>3</v>
      </c>
      <c r="B12" s="38">
        <v>2</v>
      </c>
      <c r="C12" s="39">
        <v>10046080943</v>
      </c>
      <c r="D12" s="40" t="s">
        <v>91</v>
      </c>
      <c r="E12" s="41" t="s">
        <v>74</v>
      </c>
      <c r="F12" s="42" t="s">
        <v>92</v>
      </c>
      <c r="G12" s="43">
        <f>SUM(I12:P13)+U12</f>
        <v>-8</v>
      </c>
      <c r="H12" s="44"/>
      <c r="I12" s="45">
        <f>IFERROR(VLOOKUP($B12,$I$2:$U$5,13,FALSE),"")</f>
        <v>2</v>
      </c>
      <c r="J12" s="45">
        <f>IFERROR(VLOOKUP($B12,$J$2:$U$5,12,FALSE),"")</f>
        <v>3</v>
      </c>
      <c r="K12" s="45">
        <f>IFERROR(VLOOKUP($B12,$K$2:$U$5,11,FALSE),"")</f>
        <v>3</v>
      </c>
      <c r="L12" s="45">
        <f>IFERROR(VLOOKUP($B12,$L$2:$U$5,10,FALSE),"")</f>
        <v>2</v>
      </c>
      <c r="M12" s="45">
        <f>IFERROR(VLOOKUP($B12,$M$2:$U$5,9,FALSE),"")</f>
        <v>2</v>
      </c>
      <c r="N12" s="45" t="str">
        <f>IFERROR(VLOOKUP($B12,$N$2:$U$5,8,FALSE),"")</f>
        <v/>
      </c>
      <c r="O12" s="45" t="str">
        <f>IFERROR(VLOOKUP($B12,$O$2:$U$5,7,FALSE),"")</f>
        <v/>
      </c>
      <c r="P12" s="45" t="str">
        <f>IFERROR(VLOOKUP($B12,$P$2:$U$5,7,FALSE),"")</f>
        <v/>
      </c>
      <c r="Q12" s="46" t="str">
        <f t="shared" ref="Q12:S25" si="0">IFERROR(VLOOKUP($B12,$O$2:$U$5,7,FALSE),"")</f>
        <v/>
      </c>
      <c r="R12" s="46" t="str">
        <f t="shared" si="0"/>
        <v/>
      </c>
      <c r="S12" s="46" t="str">
        <f t="shared" si="0"/>
        <v/>
      </c>
      <c r="T12" s="46" t="str">
        <f t="shared" ref="T12:T25" si="1">IFERROR(VLOOKUP($B12,$T$2:$U$5,2,FALSE)*2,"")</f>
        <v/>
      </c>
      <c r="U12" s="45">
        <v>-20</v>
      </c>
      <c r="V12" s="47">
        <v>11</v>
      </c>
      <c r="W12" s="48" t="str">
        <f t="shared" ref="W12:W25" si="2">IFERROR(VLOOKUP($B12,$W$4:$AM$5,17,FALSE),"")</f>
        <v/>
      </c>
      <c r="X12" s="48" t="str">
        <f t="shared" ref="X12:X25" si="3">IFERROR(VLOOKUP($B12,$X$4:$AM$5,16,FALSE),"")</f>
        <v/>
      </c>
      <c r="Y12" s="48" t="str">
        <f t="shared" ref="Y12:Y25" si="4">IFERROR(VLOOKUP($B12,$Y$4:$AM$5,15,FALSE),"")</f>
        <v/>
      </c>
      <c r="Z12" s="47" t="str">
        <f t="shared" ref="Z12:Z25" si="5">IFERROR(VLOOKUP($B12,$Z$4:$AM$5,14,FALSE),"")</f>
        <v/>
      </c>
      <c r="AA12" s="47" t="str">
        <f t="shared" ref="AA12:AA25" si="6">IFERROR(VLOOKUP($B12,$AA$4:$AM$5,13,FALSE),"")</f>
        <v/>
      </c>
      <c r="AB12" s="47" t="str">
        <f t="shared" ref="AB12:AB25" si="7">IFERROR(VLOOKUP($B12,$AB$4:$AM$5,12,FALSE),"")</f>
        <v/>
      </c>
      <c r="AC12" s="47" t="str">
        <f t="shared" ref="AC12:AC25" si="8">IFERROR(VLOOKUP($B12,$AC$4:$AM$5,11,FALSE),"")</f>
        <v/>
      </c>
      <c r="AD12" s="47" t="str">
        <f t="shared" ref="AD12:AD25" si="9">IFERROR(VLOOKUP($B12,$AD$4:$AM$5,10,FALSE),"")</f>
        <v/>
      </c>
      <c r="AE12" s="47" t="str">
        <f t="shared" ref="AE12:AE25" si="10">IFERROR(VLOOKUP($B12,$AE$4:$AM$5,9,FALSE),"")</f>
        <v/>
      </c>
      <c r="AF12" s="47" t="str">
        <f t="shared" ref="AF12:AF25" si="11">IFERROR(VLOOKUP($B12,$AF$4:$AM$5,8,FALSE),"")</f>
        <v/>
      </c>
      <c r="AG12" s="47" t="str">
        <f t="shared" ref="AG12:AG25" si="12">IFERROR(VLOOKUP($B12,$AG$4:$AM$5,7,FALSE),"")</f>
        <v/>
      </c>
      <c r="AH12" s="47" t="str">
        <f t="shared" ref="AH12:AH25" si="13">IFERROR(VLOOKUP($B12,$AH$4:$AM$5,6,FALSE),"")</f>
        <v/>
      </c>
      <c r="AI12" s="47" t="str">
        <f t="shared" ref="AI12:AI25" si="14">IFERROR(VLOOKUP($B12,$AI$4:$AM$5,5,FALSE),"")</f>
        <v/>
      </c>
      <c r="AJ12" s="47" t="str">
        <f t="shared" ref="AJ12:AJ25" si="15">IFERROR(VLOOKUP($B12,$AJ$4:$AM$5,4,FALSE),"")</f>
        <v/>
      </c>
      <c r="AK12" s="47" t="str">
        <f t="shared" ref="AK12:AL25" si="16">IFERROR(VLOOKUP($B12,$AK$4:$AM$5,3,FALSE),"")</f>
        <v/>
      </c>
      <c r="AL12" s="47" t="str">
        <f t="shared" si="16"/>
        <v/>
      </c>
      <c r="AM12" s="49"/>
      <c r="AN12" s="50">
        <f>Dvojice_Žáci!$A14</f>
        <v>1</v>
      </c>
      <c r="AO12" s="51">
        <f>Dvojice_Žáci!$B14</f>
        <v>4</v>
      </c>
      <c r="AP12" s="71" t="str">
        <f>Dvojice_Žáci!$D14</f>
        <v>Alexandr KANIŠČEV</v>
      </c>
      <c r="AQ12" s="72" t="str">
        <f>Dvojice_Žáci!$E14</f>
        <v>TUFO PARDUS Prostějov z.s.</v>
      </c>
      <c r="AR12" s="72" t="str">
        <f>Dvojice_Žáci!$F14</f>
        <v>ŽS</v>
      </c>
      <c r="AS12" s="73" t="e">
        <f>#REF!</f>
        <v>#REF!</v>
      </c>
      <c r="AT12" s="73" t="e">
        <f>#REF!</f>
        <v>#REF!</v>
      </c>
      <c r="AU12" s="74">
        <f>Dvojice_Žáci!$G14</f>
        <v>23</v>
      </c>
    </row>
    <row r="13" spans="1:47" ht="15" customHeight="1">
      <c r="A13" s="52"/>
      <c r="B13" s="53"/>
      <c r="C13" s="39">
        <v>10106248831</v>
      </c>
      <c r="D13" s="40" t="s">
        <v>93</v>
      </c>
      <c r="E13" s="41" t="s">
        <v>74</v>
      </c>
      <c r="F13" s="42" t="s">
        <v>92</v>
      </c>
      <c r="G13" s="54"/>
      <c r="H13" s="55"/>
      <c r="I13" s="56"/>
      <c r="J13" s="56"/>
      <c r="K13" s="56"/>
      <c r="L13" s="56"/>
      <c r="M13" s="56"/>
      <c r="N13" s="56"/>
      <c r="O13" s="56"/>
      <c r="P13" s="56"/>
      <c r="Q13" s="46" t="str">
        <f t="shared" si="0"/>
        <v/>
      </c>
      <c r="R13" s="46" t="str">
        <f t="shared" si="0"/>
        <v/>
      </c>
      <c r="S13" s="46" t="str">
        <f t="shared" si="0"/>
        <v/>
      </c>
      <c r="T13" s="46" t="str">
        <f t="shared" si="1"/>
        <v/>
      </c>
      <c r="U13" s="56"/>
      <c r="V13" s="47">
        <v>4</v>
      </c>
      <c r="W13" s="57" t="str">
        <f t="shared" si="2"/>
        <v/>
      </c>
      <c r="X13" s="57" t="str">
        <f t="shared" si="3"/>
        <v/>
      </c>
      <c r="Y13" s="57" t="str">
        <f t="shared" si="4"/>
        <v/>
      </c>
      <c r="Z13" s="57" t="str">
        <f t="shared" si="5"/>
        <v/>
      </c>
      <c r="AA13" s="57" t="str">
        <f t="shared" si="6"/>
        <v/>
      </c>
      <c r="AB13" s="57" t="str">
        <f t="shared" si="7"/>
        <v/>
      </c>
      <c r="AC13" s="57" t="str">
        <f t="shared" si="8"/>
        <v/>
      </c>
      <c r="AD13" s="57" t="str">
        <f t="shared" si="9"/>
        <v/>
      </c>
      <c r="AE13" s="57" t="str">
        <f t="shared" si="10"/>
        <v/>
      </c>
      <c r="AF13" s="57" t="str">
        <f t="shared" si="11"/>
        <v/>
      </c>
      <c r="AG13" s="57" t="str">
        <f t="shared" si="12"/>
        <v/>
      </c>
      <c r="AH13" s="57" t="str">
        <f t="shared" si="13"/>
        <v/>
      </c>
      <c r="AI13" s="57" t="str">
        <f t="shared" si="14"/>
        <v/>
      </c>
      <c r="AJ13" s="57" t="str">
        <f t="shared" si="15"/>
        <v/>
      </c>
      <c r="AK13" s="57" t="str">
        <f t="shared" si="16"/>
        <v/>
      </c>
      <c r="AL13" s="57" t="str">
        <f t="shared" si="16"/>
        <v/>
      </c>
      <c r="AM13" s="58"/>
      <c r="AN13" s="59">
        <f>Dvojice_Žáci!$A15</f>
        <v>0</v>
      </c>
      <c r="AO13" s="60">
        <f>Dvojice_Žáci!$B15</f>
        <v>0</v>
      </c>
      <c r="AP13" s="68" t="str">
        <f>Dvojice_Žáci!$D15</f>
        <v>Arnošt DRCMÁNEK</v>
      </c>
      <c r="AQ13" s="69" t="str">
        <f>Dvojice_Žáci!$E15</f>
        <v>TUFO PARDUS Prostějov z.s.</v>
      </c>
      <c r="AR13" s="69" t="str">
        <f>Dvojice_Žáci!$F15</f>
        <v>ŽS</v>
      </c>
      <c r="AS13" s="70" t="e">
        <f>#REF!</f>
        <v>#REF!</v>
      </c>
      <c r="AT13" s="70" t="e">
        <f>#REF!</f>
        <v>#REF!</v>
      </c>
      <c r="AU13" s="75">
        <f>Dvojice_Žáci!$G15</f>
        <v>0</v>
      </c>
    </row>
    <row r="14" spans="1:47" ht="15" customHeight="1">
      <c r="A14" s="37">
        <f>RANK(Dvojice_Žáci!$G14,Dvojice_Žáci!$G$12:$G$25,0)</f>
        <v>1</v>
      </c>
      <c r="B14" s="38">
        <v>4</v>
      </c>
      <c r="C14" s="39">
        <v>10095668959</v>
      </c>
      <c r="D14" s="40" t="s">
        <v>94</v>
      </c>
      <c r="E14" s="41" t="s">
        <v>69</v>
      </c>
      <c r="F14" s="42" t="s">
        <v>92</v>
      </c>
      <c r="G14" s="43">
        <f t="shared" ref="G14" si="17">SUM(I14:P15)+U14</f>
        <v>23</v>
      </c>
      <c r="H14" s="44"/>
      <c r="I14" s="45">
        <f t="shared" ref="I14:I25" si="18">IFERROR(VLOOKUP($B14,$I$2:$U$5,13,FALSE),"")</f>
        <v>3</v>
      </c>
      <c r="J14" s="45">
        <f t="shared" ref="J14:J25" si="19">IFERROR(VLOOKUP($B14,$J$2:$U$5,12,FALSE),"")</f>
        <v>5</v>
      </c>
      <c r="K14" s="45">
        <f t="shared" ref="K14:K25" si="20">IFERROR(VLOOKUP($B14,$K$2:$U$5,11,FALSE),"")</f>
        <v>5</v>
      </c>
      <c r="L14" s="45">
        <f t="shared" ref="L14:L25" si="21">IFERROR(VLOOKUP($B14,$L$2:$U$5,10,FALSE),"")</f>
        <v>5</v>
      </c>
      <c r="M14" s="45">
        <f t="shared" ref="M14:M25" si="22">IFERROR(VLOOKUP($B14,$M$2:$U$5,9,FALSE),"")</f>
        <v>5</v>
      </c>
      <c r="N14" s="45" t="str">
        <f t="shared" ref="N14:N25" si="23">IFERROR(VLOOKUP($B14,$N$2:$U$5,8,FALSE),"")</f>
        <v/>
      </c>
      <c r="O14" s="45" t="str">
        <f t="shared" ref="O14:O25" si="24">IFERROR(VLOOKUP($B14,$O$2:$U$5,7,FALSE),"")</f>
        <v/>
      </c>
      <c r="P14" s="45" t="str">
        <f t="shared" ref="P14:P25" si="25">IFERROR(VLOOKUP($B14,$P$2:$U$5,7,FALSE),"")</f>
        <v/>
      </c>
      <c r="Q14" s="46" t="str">
        <f t="shared" si="0"/>
        <v/>
      </c>
      <c r="R14" s="46" t="str">
        <f t="shared" si="0"/>
        <v/>
      </c>
      <c r="S14" s="46" t="str">
        <f t="shared" si="0"/>
        <v/>
      </c>
      <c r="T14" s="46" t="str">
        <f t="shared" si="1"/>
        <v/>
      </c>
      <c r="U14" s="45"/>
      <c r="V14" s="49">
        <v>5</v>
      </c>
      <c r="W14" s="61" t="str">
        <f t="shared" si="2"/>
        <v/>
      </c>
      <c r="X14" s="61" t="str">
        <f t="shared" si="3"/>
        <v/>
      </c>
      <c r="Y14" s="61" t="str">
        <f t="shared" si="4"/>
        <v/>
      </c>
      <c r="Z14" s="58" t="str">
        <f t="shared" si="5"/>
        <v/>
      </c>
      <c r="AA14" s="58" t="str">
        <f t="shared" si="6"/>
        <v/>
      </c>
      <c r="AB14" s="58" t="str">
        <f t="shared" si="7"/>
        <v/>
      </c>
      <c r="AC14" s="58" t="str">
        <f t="shared" si="8"/>
        <v/>
      </c>
      <c r="AD14" s="58" t="str">
        <f t="shared" si="9"/>
        <v/>
      </c>
      <c r="AE14" s="58" t="str">
        <f t="shared" si="10"/>
        <v/>
      </c>
      <c r="AF14" s="58" t="str">
        <f t="shared" si="11"/>
        <v/>
      </c>
      <c r="AG14" s="58" t="str">
        <f t="shared" si="12"/>
        <v/>
      </c>
      <c r="AH14" s="58" t="str">
        <f t="shared" si="13"/>
        <v/>
      </c>
      <c r="AI14" s="58" t="str">
        <f t="shared" si="14"/>
        <v/>
      </c>
      <c r="AJ14" s="58" t="str">
        <f t="shared" si="15"/>
        <v/>
      </c>
      <c r="AK14" s="58" t="str">
        <f t="shared" si="16"/>
        <v/>
      </c>
      <c r="AL14" s="58" t="str">
        <f t="shared" si="16"/>
        <v/>
      </c>
      <c r="AM14" s="58"/>
      <c r="AN14" s="50">
        <f>Dvojice_Žáci!$A20</f>
        <v>2</v>
      </c>
      <c r="AO14" s="51">
        <f>Dvojice_Žáci!$B20</f>
        <v>8</v>
      </c>
      <c r="AP14" s="71" t="str">
        <f>Dvojice_Žáci!$D20</f>
        <v>Jakub SKLÁŘ</v>
      </c>
      <c r="AQ14" s="72" t="str">
        <f>Dvojice_Žáci!$E20</f>
        <v>TJ FAVORIT BRNO</v>
      </c>
      <c r="AR14" s="72" t="str">
        <f>Dvojice_Žáci!$F20</f>
        <v>ŽS</v>
      </c>
      <c r="AS14" s="73" t="e">
        <f>#REF!</f>
        <v>#REF!</v>
      </c>
      <c r="AT14" s="73" t="e">
        <f>#REF!</f>
        <v>#REF!</v>
      </c>
      <c r="AU14" s="74">
        <f>Dvojice_Žáci!$G20</f>
        <v>-5</v>
      </c>
    </row>
    <row r="15" spans="1:47" ht="15" customHeight="1">
      <c r="A15" s="52"/>
      <c r="B15" s="53"/>
      <c r="C15" s="39">
        <v>10120198138</v>
      </c>
      <c r="D15" s="40" t="s">
        <v>95</v>
      </c>
      <c r="E15" s="41" t="s">
        <v>69</v>
      </c>
      <c r="F15" s="42" t="s">
        <v>92</v>
      </c>
      <c r="G15" s="54"/>
      <c r="H15" s="55"/>
      <c r="I15" s="56" t="str">
        <f t="shared" si="18"/>
        <v/>
      </c>
      <c r="J15" s="56" t="str">
        <f t="shared" si="19"/>
        <v/>
      </c>
      <c r="K15" s="56" t="str">
        <f t="shared" si="20"/>
        <v/>
      </c>
      <c r="L15" s="56" t="str">
        <f t="shared" si="21"/>
        <v/>
      </c>
      <c r="M15" s="56" t="str">
        <f t="shared" si="22"/>
        <v/>
      </c>
      <c r="N15" s="56" t="str">
        <f t="shared" si="23"/>
        <v/>
      </c>
      <c r="O15" s="56" t="str">
        <f t="shared" si="24"/>
        <v/>
      </c>
      <c r="P15" s="56" t="str">
        <f t="shared" si="25"/>
        <v/>
      </c>
      <c r="Q15" s="46" t="str">
        <f t="shared" si="0"/>
        <v/>
      </c>
      <c r="R15" s="46" t="str">
        <f t="shared" si="0"/>
        <v/>
      </c>
      <c r="S15" s="46" t="str">
        <f t="shared" si="0"/>
        <v/>
      </c>
      <c r="T15" s="46" t="str">
        <f t="shared" si="1"/>
        <v/>
      </c>
      <c r="U15" s="56"/>
      <c r="V15" s="49">
        <v>3</v>
      </c>
      <c r="W15" s="62" t="str">
        <f t="shared" si="2"/>
        <v/>
      </c>
      <c r="X15" s="62" t="str">
        <f t="shared" si="3"/>
        <v/>
      </c>
      <c r="Y15" s="62" t="str">
        <f t="shared" si="4"/>
        <v/>
      </c>
      <c r="Z15" s="62" t="str">
        <f t="shared" si="5"/>
        <v/>
      </c>
      <c r="AA15" s="62" t="str">
        <f t="shared" si="6"/>
        <v/>
      </c>
      <c r="AB15" s="62" t="str">
        <f t="shared" si="7"/>
        <v/>
      </c>
      <c r="AC15" s="62" t="str">
        <f t="shared" si="8"/>
        <v/>
      </c>
      <c r="AD15" s="62" t="str">
        <f t="shared" si="9"/>
        <v/>
      </c>
      <c r="AE15" s="62" t="str">
        <f t="shared" si="10"/>
        <v/>
      </c>
      <c r="AF15" s="62" t="str">
        <f t="shared" si="11"/>
        <v/>
      </c>
      <c r="AG15" s="62" t="str">
        <f t="shared" si="12"/>
        <v/>
      </c>
      <c r="AH15" s="62" t="str">
        <f t="shared" si="13"/>
        <v/>
      </c>
      <c r="AI15" s="46" t="str">
        <f t="shared" si="14"/>
        <v/>
      </c>
      <c r="AJ15" s="63" t="str">
        <f t="shared" si="15"/>
        <v/>
      </c>
      <c r="AK15" s="62" t="str">
        <f t="shared" si="16"/>
        <v/>
      </c>
      <c r="AL15" s="62" t="str">
        <f t="shared" si="16"/>
        <v/>
      </c>
      <c r="AM15" s="58"/>
      <c r="AN15" s="59" t="e">
        <f>Dvojice_Žáci!$A21</f>
        <v>#N/A</v>
      </c>
      <c r="AO15" s="60">
        <f>Dvojice_Žáci!$B21</f>
        <v>6</v>
      </c>
      <c r="AP15" s="68" t="str">
        <f>Dvojice_Žáci!$D21</f>
        <v>Tobiáš KELBL</v>
      </c>
      <c r="AQ15" s="69" t="str">
        <f>Dvojice_Žáci!$E21</f>
        <v>TJ FAVORIT BRNO</v>
      </c>
      <c r="AR15" s="69" t="str">
        <f>Dvojice_Žáci!$F21</f>
        <v>ŽS</v>
      </c>
      <c r="AS15" s="70" t="e">
        <f>#REF!</f>
        <v>#REF!</v>
      </c>
      <c r="AT15" s="70" t="e">
        <f>#REF!</f>
        <v>#REF!</v>
      </c>
      <c r="AU15" s="75">
        <f>Dvojice_Žáci!$G21</f>
        <v>0</v>
      </c>
    </row>
    <row r="16" spans="1:47" ht="15" customHeight="1">
      <c r="A16" s="37">
        <f>RANK(Dvojice_Žáci!$G16,Dvojice_Žáci!$G$12:$G$25,0)</f>
        <v>4</v>
      </c>
      <c r="B16" s="38">
        <v>5</v>
      </c>
      <c r="C16" s="39">
        <v>10137496672</v>
      </c>
      <c r="D16" s="40" t="s">
        <v>96</v>
      </c>
      <c r="E16" s="41" t="s">
        <v>69</v>
      </c>
      <c r="F16" s="42" t="s">
        <v>92</v>
      </c>
      <c r="G16" s="43">
        <f t="shared" ref="G16" si="26">SUM(I16:P17)+U16</f>
        <v>-15</v>
      </c>
      <c r="H16" s="44"/>
      <c r="I16" s="45">
        <f t="shared" si="18"/>
        <v>1</v>
      </c>
      <c r="J16" s="45">
        <f t="shared" si="19"/>
        <v>1</v>
      </c>
      <c r="K16" s="45">
        <f t="shared" si="20"/>
        <v>1</v>
      </c>
      <c r="L16" s="45">
        <f t="shared" si="21"/>
        <v>1</v>
      </c>
      <c r="M16" s="45">
        <f t="shared" si="22"/>
        <v>1</v>
      </c>
      <c r="N16" s="45" t="str">
        <f t="shared" si="23"/>
        <v/>
      </c>
      <c r="O16" s="45" t="str">
        <f t="shared" si="24"/>
        <v/>
      </c>
      <c r="P16" s="45" t="str">
        <f t="shared" si="25"/>
        <v/>
      </c>
      <c r="Q16" s="46" t="str">
        <f t="shared" si="0"/>
        <v/>
      </c>
      <c r="R16" s="46" t="str">
        <f t="shared" si="0"/>
        <v/>
      </c>
      <c r="S16" s="46" t="str">
        <f t="shared" si="0"/>
        <v/>
      </c>
      <c r="T16" s="46" t="str">
        <f t="shared" si="1"/>
        <v/>
      </c>
      <c r="U16" s="45">
        <v>-20</v>
      </c>
      <c r="V16" s="49">
        <v>1</v>
      </c>
      <c r="W16" s="58" t="str">
        <f t="shared" si="2"/>
        <v/>
      </c>
      <c r="X16" s="58" t="str">
        <f t="shared" si="3"/>
        <v/>
      </c>
      <c r="Y16" s="58" t="str">
        <f t="shared" si="4"/>
        <v/>
      </c>
      <c r="Z16" s="58" t="str">
        <f t="shared" si="5"/>
        <v/>
      </c>
      <c r="AA16" s="58" t="str">
        <f t="shared" si="6"/>
        <v/>
      </c>
      <c r="AB16" s="58" t="str">
        <f t="shared" si="7"/>
        <v/>
      </c>
      <c r="AC16" s="58" t="str">
        <f t="shared" si="8"/>
        <v/>
      </c>
      <c r="AD16" s="58" t="str">
        <f t="shared" si="9"/>
        <v/>
      </c>
      <c r="AE16" s="58" t="str">
        <f t="shared" si="10"/>
        <v/>
      </c>
      <c r="AF16" s="58" t="str">
        <f t="shared" si="11"/>
        <v/>
      </c>
      <c r="AG16" s="58" t="str">
        <f t="shared" si="12"/>
        <v/>
      </c>
      <c r="AH16" s="58" t="str">
        <f t="shared" si="13"/>
        <v/>
      </c>
      <c r="AI16" s="57" t="str">
        <f t="shared" si="14"/>
        <v/>
      </c>
      <c r="AJ16" s="58" t="str">
        <f t="shared" si="15"/>
        <v/>
      </c>
      <c r="AK16" s="58" t="str">
        <f t="shared" si="16"/>
        <v/>
      </c>
      <c r="AL16" s="58" t="str">
        <f t="shared" si="16"/>
        <v/>
      </c>
      <c r="AM16" s="58"/>
      <c r="AN16" s="50">
        <f>A12</f>
        <v>3</v>
      </c>
      <c r="AO16" s="51">
        <f>B12</f>
        <v>2</v>
      </c>
      <c r="AP16" s="71" t="str">
        <f>Dvojice_Žáci!$D12</f>
        <v>Matej RIŠKA</v>
      </c>
      <c r="AQ16" s="72" t="str">
        <f>Dvojice_Žáci!$E12</f>
        <v>CK Epic Dohňany</v>
      </c>
      <c r="AR16" s="72" t="str">
        <f>Dvojice_Žáci!$F12</f>
        <v>ŽS</v>
      </c>
      <c r="AS16" s="73" t="e">
        <f>#REF!</f>
        <v>#REF!</v>
      </c>
      <c r="AT16" s="73" t="e">
        <f>#REF!</f>
        <v>#REF!</v>
      </c>
      <c r="AU16" s="74">
        <f>G12</f>
        <v>-8</v>
      </c>
    </row>
    <row r="17" spans="1:47">
      <c r="A17" s="52" t="e">
        <f>RANK(Dvojice_Žáci!$G17,Dvojice_Žáci!$G$12:$G$25,0)</f>
        <v>#N/A</v>
      </c>
      <c r="B17" s="53">
        <v>9</v>
      </c>
      <c r="C17" s="39">
        <v>10104974996</v>
      </c>
      <c r="D17" s="40" t="s">
        <v>97</v>
      </c>
      <c r="E17" s="41" t="s">
        <v>69</v>
      </c>
      <c r="F17" s="42" t="s">
        <v>92</v>
      </c>
      <c r="G17" s="54"/>
      <c r="H17" s="55"/>
      <c r="I17" s="56" t="str">
        <f t="shared" si="18"/>
        <v/>
      </c>
      <c r="J17" s="56" t="str">
        <f t="shared" si="19"/>
        <v/>
      </c>
      <c r="K17" s="56" t="str">
        <f t="shared" si="20"/>
        <v/>
      </c>
      <c r="L17" s="56" t="str">
        <f t="shared" si="21"/>
        <v/>
      </c>
      <c r="M17" s="56" t="str">
        <f t="shared" si="22"/>
        <v/>
      </c>
      <c r="N17" s="56" t="str">
        <f t="shared" si="23"/>
        <v/>
      </c>
      <c r="O17" s="56" t="str">
        <f t="shared" si="24"/>
        <v/>
      </c>
      <c r="P17" s="56" t="str">
        <f t="shared" si="25"/>
        <v/>
      </c>
      <c r="Q17" s="46" t="str">
        <f t="shared" si="0"/>
        <v/>
      </c>
      <c r="R17" s="46" t="str">
        <f t="shared" si="0"/>
        <v/>
      </c>
      <c r="S17" s="46" t="str">
        <f t="shared" si="0"/>
        <v/>
      </c>
      <c r="T17" s="46" t="str">
        <f t="shared" si="1"/>
        <v/>
      </c>
      <c r="U17" s="56"/>
      <c r="V17" s="49">
        <v>2</v>
      </c>
      <c r="W17" s="58" t="str">
        <f t="shared" si="2"/>
        <v/>
      </c>
      <c r="X17" s="58" t="str">
        <f t="shared" si="3"/>
        <v/>
      </c>
      <c r="Y17" s="58" t="str">
        <f t="shared" si="4"/>
        <v/>
      </c>
      <c r="Z17" s="58" t="str">
        <f t="shared" si="5"/>
        <v/>
      </c>
      <c r="AA17" s="58" t="str">
        <f t="shared" si="6"/>
        <v/>
      </c>
      <c r="AB17" s="58" t="str">
        <f t="shared" si="7"/>
        <v/>
      </c>
      <c r="AC17" s="58" t="str">
        <f t="shared" si="8"/>
        <v/>
      </c>
      <c r="AD17" s="58" t="str">
        <f t="shared" si="9"/>
        <v/>
      </c>
      <c r="AE17" s="58" t="str">
        <f t="shared" si="10"/>
        <v/>
      </c>
      <c r="AF17" s="58" t="str">
        <f t="shared" si="11"/>
        <v/>
      </c>
      <c r="AG17" s="58" t="str">
        <f t="shared" si="12"/>
        <v/>
      </c>
      <c r="AH17" s="58" t="str">
        <f t="shared" si="13"/>
        <v/>
      </c>
      <c r="AI17" s="58" t="str">
        <f t="shared" si="14"/>
        <v/>
      </c>
      <c r="AJ17" s="58" t="str">
        <f t="shared" si="15"/>
        <v/>
      </c>
      <c r="AK17" s="58" t="str">
        <f t="shared" si="16"/>
        <v/>
      </c>
      <c r="AL17" s="58" t="str">
        <f t="shared" si="16"/>
        <v/>
      </c>
      <c r="AM17" s="58"/>
      <c r="AN17" s="59"/>
      <c r="AO17" s="60"/>
      <c r="AP17" s="68" t="str">
        <f>Dvojice_Žáci!$D13</f>
        <v>Marek PŠENKA</v>
      </c>
      <c r="AQ17" s="69" t="str">
        <f>Dvojice_Žáci!$E13</f>
        <v>CK Epic Dohňany</v>
      </c>
      <c r="AR17" s="69" t="str">
        <f>Dvojice_Žáci!$F13</f>
        <v>ŽS</v>
      </c>
      <c r="AS17" s="70" t="e">
        <f>#REF!</f>
        <v>#REF!</v>
      </c>
      <c r="AT17" s="70" t="e">
        <f>#REF!</f>
        <v>#REF!</v>
      </c>
      <c r="AU17" s="75"/>
    </row>
    <row r="18" spans="1:47">
      <c r="A18" s="37">
        <f>RANK(Dvojice_Žáci!$G18,Dvojice_Žáci!$G$12:$G$25,0)</f>
        <v>5</v>
      </c>
      <c r="B18" s="38">
        <v>3</v>
      </c>
      <c r="C18" s="39">
        <v>10130649482</v>
      </c>
      <c r="D18" s="40" t="s">
        <v>98</v>
      </c>
      <c r="E18" s="41" t="s">
        <v>69</v>
      </c>
      <c r="F18" s="42" t="s">
        <v>99</v>
      </c>
      <c r="G18" s="43">
        <f t="shared" ref="G18" si="27">SUM(I18:P19)+U18</f>
        <v>-60</v>
      </c>
      <c r="H18" s="44"/>
      <c r="I18" s="45" t="str">
        <f t="shared" si="18"/>
        <v/>
      </c>
      <c r="J18" s="45" t="str">
        <f t="shared" si="19"/>
        <v/>
      </c>
      <c r="K18" s="45" t="str">
        <f t="shared" si="20"/>
        <v/>
      </c>
      <c r="L18" s="45" t="str">
        <f t="shared" si="21"/>
        <v/>
      </c>
      <c r="M18" s="45" t="str">
        <f t="shared" si="22"/>
        <v/>
      </c>
      <c r="N18" s="45" t="str">
        <f t="shared" si="23"/>
        <v/>
      </c>
      <c r="O18" s="45" t="str">
        <f t="shared" si="24"/>
        <v/>
      </c>
      <c r="P18" s="45" t="str">
        <f t="shared" si="25"/>
        <v/>
      </c>
      <c r="Q18" s="46" t="str">
        <f t="shared" si="0"/>
        <v/>
      </c>
      <c r="R18" s="46" t="str">
        <f t="shared" si="0"/>
        <v/>
      </c>
      <c r="S18" s="46" t="str">
        <f t="shared" si="0"/>
        <v/>
      </c>
      <c r="T18" s="46" t="str">
        <f t="shared" si="1"/>
        <v/>
      </c>
      <c r="U18" s="45">
        <v>-60</v>
      </c>
      <c r="V18" s="49" t="str">
        <f>IFERROR(VLOOKUP($B18,$V$4:$AM$5,18,FALSE),"")</f>
        <v/>
      </c>
      <c r="W18" s="58" t="str">
        <f t="shared" si="2"/>
        <v/>
      </c>
      <c r="X18" s="58" t="str">
        <f t="shared" si="3"/>
        <v/>
      </c>
      <c r="Y18" s="58" t="str">
        <f t="shared" si="4"/>
        <v/>
      </c>
      <c r="Z18" s="58" t="str">
        <f t="shared" si="5"/>
        <v/>
      </c>
      <c r="AA18" s="58" t="str">
        <f t="shared" si="6"/>
        <v/>
      </c>
      <c r="AB18" s="58" t="str">
        <f t="shared" si="7"/>
        <v/>
      </c>
      <c r="AC18" s="58" t="str">
        <f t="shared" si="8"/>
        <v/>
      </c>
      <c r="AD18" s="58" t="str">
        <f t="shared" si="9"/>
        <v/>
      </c>
      <c r="AE18" s="58" t="str">
        <f t="shared" si="10"/>
        <v/>
      </c>
      <c r="AF18" s="58" t="str">
        <f t="shared" si="11"/>
        <v/>
      </c>
      <c r="AG18" s="58" t="str">
        <f t="shared" si="12"/>
        <v/>
      </c>
      <c r="AH18" s="58" t="str">
        <f t="shared" si="13"/>
        <v/>
      </c>
      <c r="AI18" s="58" t="str">
        <f t="shared" si="14"/>
        <v/>
      </c>
      <c r="AJ18" s="58" t="str">
        <f t="shared" si="15"/>
        <v/>
      </c>
      <c r="AK18" s="58" t="str">
        <f t="shared" si="16"/>
        <v/>
      </c>
      <c r="AL18" s="58" t="str">
        <f t="shared" si="16"/>
        <v/>
      </c>
      <c r="AM18" s="58"/>
      <c r="AN18" s="50">
        <f>Dvojice_Žáci!$A16</f>
        <v>4</v>
      </c>
      <c r="AO18" s="51">
        <f>Dvojice_Žáci!$B16</f>
        <v>5</v>
      </c>
      <c r="AP18" s="71" t="str">
        <f>Dvojice_Žáci!$D16</f>
        <v>Lukáš LAKOMÝ</v>
      </c>
      <c r="AQ18" s="72" t="str">
        <f>Dvojice_Žáci!$E16</f>
        <v>TUFO PARDUS Prostějov z.s.</v>
      </c>
      <c r="AR18" s="72" t="str">
        <f>Dvojice_Žáci!$F16</f>
        <v>ŽS</v>
      </c>
      <c r="AS18" s="73" t="e">
        <f>#REF!</f>
        <v>#REF!</v>
      </c>
      <c r="AT18" s="73" t="e">
        <f>#REF!</f>
        <v>#REF!</v>
      </c>
      <c r="AU18" s="74">
        <f>Dvojice_Žáci!$G16</f>
        <v>-15</v>
      </c>
    </row>
    <row r="19" spans="1:47">
      <c r="A19" s="52" t="e">
        <f>RANK(Dvojice_Žáci!$G19,Dvojice_Žáci!$G$12:$G$25,0)</f>
        <v>#N/A</v>
      </c>
      <c r="B19" s="53">
        <v>10</v>
      </c>
      <c r="C19" s="39">
        <v>10130649280</v>
      </c>
      <c r="D19" s="40" t="s">
        <v>100</v>
      </c>
      <c r="E19" s="41" t="s">
        <v>69</v>
      </c>
      <c r="F19" s="42" t="s">
        <v>101</v>
      </c>
      <c r="G19" s="54"/>
      <c r="H19" s="55"/>
      <c r="I19" s="56" t="str">
        <f t="shared" si="18"/>
        <v/>
      </c>
      <c r="J19" s="56" t="str">
        <f t="shared" si="19"/>
        <v/>
      </c>
      <c r="K19" s="56" t="str">
        <f t="shared" si="20"/>
        <v/>
      </c>
      <c r="L19" s="56" t="str">
        <f t="shared" si="21"/>
        <v/>
      </c>
      <c r="M19" s="56" t="str">
        <f t="shared" si="22"/>
        <v/>
      </c>
      <c r="N19" s="56" t="str">
        <f t="shared" si="23"/>
        <v/>
      </c>
      <c r="O19" s="56" t="str">
        <f t="shared" si="24"/>
        <v/>
      </c>
      <c r="P19" s="56" t="str">
        <f t="shared" si="25"/>
        <v/>
      </c>
      <c r="Q19" s="46" t="str">
        <f t="shared" si="0"/>
        <v/>
      </c>
      <c r="R19" s="46" t="str">
        <f t="shared" si="0"/>
        <v/>
      </c>
      <c r="S19" s="46" t="str">
        <f t="shared" si="0"/>
        <v/>
      </c>
      <c r="T19" s="46" t="str">
        <f t="shared" si="1"/>
        <v/>
      </c>
      <c r="U19" s="56"/>
      <c r="V19" s="49" t="str">
        <f>IFERROR(VLOOKUP($B19,$V$4:$AM$5,18,FALSE),"")</f>
        <v/>
      </c>
      <c r="W19" s="58" t="str">
        <f t="shared" si="2"/>
        <v/>
      </c>
      <c r="X19" s="58" t="str">
        <f t="shared" si="3"/>
        <v/>
      </c>
      <c r="Y19" s="58" t="str">
        <f t="shared" si="4"/>
        <v/>
      </c>
      <c r="Z19" s="58" t="str">
        <f t="shared" si="5"/>
        <v/>
      </c>
      <c r="AA19" s="58" t="str">
        <f t="shared" si="6"/>
        <v/>
      </c>
      <c r="AB19" s="58" t="str">
        <f t="shared" si="7"/>
        <v/>
      </c>
      <c r="AC19" s="58" t="str">
        <f t="shared" si="8"/>
        <v/>
      </c>
      <c r="AD19" s="58" t="str">
        <f t="shared" si="9"/>
        <v/>
      </c>
      <c r="AE19" s="58" t="str">
        <f t="shared" si="10"/>
        <v/>
      </c>
      <c r="AF19" s="58" t="str">
        <f t="shared" si="11"/>
        <v/>
      </c>
      <c r="AG19" s="58" t="str">
        <f t="shared" si="12"/>
        <v/>
      </c>
      <c r="AH19" s="58" t="str">
        <f t="shared" si="13"/>
        <v/>
      </c>
      <c r="AI19" s="58" t="str">
        <f t="shared" si="14"/>
        <v/>
      </c>
      <c r="AJ19" s="58" t="str">
        <f t="shared" si="15"/>
        <v/>
      </c>
      <c r="AK19" s="58" t="str">
        <f t="shared" si="16"/>
        <v/>
      </c>
      <c r="AL19" s="58" t="str">
        <f t="shared" si="16"/>
        <v/>
      </c>
      <c r="AM19" s="58"/>
      <c r="AN19" s="59" t="e">
        <f>Dvojice_Žáci!$A17</f>
        <v>#N/A</v>
      </c>
      <c r="AO19" s="60">
        <f>Dvojice_Žáci!$B17</f>
        <v>9</v>
      </c>
      <c r="AP19" s="68" t="str">
        <f>Dvojice_Žáci!$D17</f>
        <v>Matěj DEDEK</v>
      </c>
      <c r="AQ19" s="69" t="str">
        <f>Dvojice_Žáci!$E17</f>
        <v>TUFO PARDUS Prostějov z.s.</v>
      </c>
      <c r="AR19" s="69" t="str">
        <f>Dvojice_Žáci!$F17</f>
        <v>ŽS</v>
      </c>
      <c r="AS19" s="70" t="e">
        <f>#REF!</f>
        <v>#REF!</v>
      </c>
      <c r="AT19" s="70" t="e">
        <f>#REF!</f>
        <v>#REF!</v>
      </c>
      <c r="AU19" s="75">
        <f>Dvojice_Žáci!$G17</f>
        <v>0</v>
      </c>
    </row>
    <row r="20" spans="1:47">
      <c r="A20" s="37">
        <f>RANK(Dvojice_Žáci!$G20,Dvojice_Žáci!$G$12:$G$25,0)</f>
        <v>2</v>
      </c>
      <c r="B20" s="38">
        <v>8</v>
      </c>
      <c r="C20" s="39">
        <v>10128197406</v>
      </c>
      <c r="D20" s="40" t="s">
        <v>102</v>
      </c>
      <c r="E20" s="41" t="s">
        <v>80</v>
      </c>
      <c r="F20" s="42" t="s">
        <v>92</v>
      </c>
      <c r="G20" s="43">
        <f t="shared" ref="G20" si="28">SUM(I20:P21)+U20</f>
        <v>-5</v>
      </c>
      <c r="H20" s="44"/>
      <c r="I20" s="45">
        <f t="shared" si="18"/>
        <v>5</v>
      </c>
      <c r="J20" s="45">
        <f t="shared" si="19"/>
        <v>2</v>
      </c>
      <c r="K20" s="45">
        <f t="shared" si="20"/>
        <v>2</v>
      </c>
      <c r="L20" s="45">
        <f t="shared" si="21"/>
        <v>3</v>
      </c>
      <c r="M20" s="45">
        <f t="shared" si="22"/>
        <v>3</v>
      </c>
      <c r="N20" s="45" t="str">
        <f t="shared" si="23"/>
        <v/>
      </c>
      <c r="O20" s="45" t="str">
        <f t="shared" si="24"/>
        <v/>
      </c>
      <c r="P20" s="45" t="str">
        <f t="shared" si="25"/>
        <v/>
      </c>
      <c r="Q20" s="46" t="str">
        <f t="shared" si="0"/>
        <v/>
      </c>
      <c r="R20" s="46" t="str">
        <f t="shared" si="0"/>
        <v/>
      </c>
      <c r="S20" s="46" t="str">
        <f t="shared" si="0"/>
        <v/>
      </c>
      <c r="T20" s="46" t="str">
        <f t="shared" si="1"/>
        <v/>
      </c>
      <c r="U20" s="45">
        <v>-20</v>
      </c>
      <c r="V20" s="49">
        <v>1</v>
      </c>
      <c r="W20" s="58" t="str">
        <f t="shared" si="2"/>
        <v/>
      </c>
      <c r="X20" s="58" t="str">
        <f t="shared" si="3"/>
        <v/>
      </c>
      <c r="Y20" s="58" t="str">
        <f t="shared" si="4"/>
        <v/>
      </c>
      <c r="Z20" s="58" t="str">
        <f t="shared" si="5"/>
        <v/>
      </c>
      <c r="AA20" s="58" t="str">
        <f t="shared" si="6"/>
        <v/>
      </c>
      <c r="AB20" s="58" t="str">
        <f t="shared" si="7"/>
        <v/>
      </c>
      <c r="AC20" s="58" t="str">
        <f t="shared" si="8"/>
        <v/>
      </c>
      <c r="AD20" s="58" t="str">
        <f t="shared" si="9"/>
        <v/>
      </c>
      <c r="AE20" s="58" t="str">
        <f t="shared" si="10"/>
        <v/>
      </c>
      <c r="AF20" s="58" t="str">
        <f t="shared" si="11"/>
        <v/>
      </c>
      <c r="AG20" s="58" t="str">
        <f t="shared" si="12"/>
        <v/>
      </c>
      <c r="AH20" s="58" t="str">
        <f t="shared" si="13"/>
        <v/>
      </c>
      <c r="AI20" s="58" t="str">
        <f t="shared" si="14"/>
        <v/>
      </c>
      <c r="AJ20" s="58" t="str">
        <f t="shared" si="15"/>
        <v/>
      </c>
      <c r="AK20" s="58" t="str">
        <f t="shared" si="16"/>
        <v/>
      </c>
      <c r="AL20" s="58" t="str">
        <f t="shared" si="16"/>
        <v/>
      </c>
      <c r="AM20" s="58"/>
      <c r="AN20" s="50">
        <f>Dvojice_Žáci!$A18</f>
        <v>5</v>
      </c>
      <c r="AO20" s="51">
        <f>Dvojice_Žáci!$B18</f>
        <v>3</v>
      </c>
      <c r="AP20" s="71" t="str">
        <f>Dvojice_Žáci!$D18</f>
        <v>Apolena PECHOVÁ</v>
      </c>
      <c r="AQ20" s="72" t="str">
        <f>Dvojice_Žáci!$E18</f>
        <v>TUFO PARDUS Prostějov z.s.</v>
      </c>
      <c r="AR20" s="72" t="str">
        <f>Dvojice_Žáci!$F18</f>
        <v>F*ŽS</v>
      </c>
      <c r="AS20" s="73" t="e">
        <f>#REF!</f>
        <v>#REF!</v>
      </c>
      <c r="AT20" s="73" t="e">
        <f>#REF!</f>
        <v>#REF!</v>
      </c>
      <c r="AU20" s="74">
        <f>Dvojice_Žáci!$G18</f>
        <v>-60</v>
      </c>
    </row>
    <row r="21" spans="1:47">
      <c r="A21" s="52" t="e">
        <f>RANK(Dvojice_Žáci!$G21,Dvojice_Žáci!$G$12:$G$25,0)</f>
        <v>#N/A</v>
      </c>
      <c r="B21" s="53">
        <v>6</v>
      </c>
      <c r="C21" s="39">
        <v>10128197204</v>
      </c>
      <c r="D21" s="40" t="s">
        <v>103</v>
      </c>
      <c r="E21" s="41" t="s">
        <v>80</v>
      </c>
      <c r="F21" s="42" t="s">
        <v>92</v>
      </c>
      <c r="G21" s="54"/>
      <c r="H21" s="55"/>
      <c r="I21" s="56" t="str">
        <f t="shared" si="18"/>
        <v/>
      </c>
      <c r="J21" s="56" t="str">
        <f t="shared" si="19"/>
        <v/>
      </c>
      <c r="K21" s="56" t="str">
        <f t="shared" si="20"/>
        <v/>
      </c>
      <c r="L21" s="56" t="str">
        <f t="shared" si="21"/>
        <v/>
      </c>
      <c r="M21" s="56" t="str">
        <f t="shared" si="22"/>
        <v/>
      </c>
      <c r="N21" s="56" t="str">
        <f t="shared" si="23"/>
        <v/>
      </c>
      <c r="O21" s="56" t="str">
        <f t="shared" si="24"/>
        <v/>
      </c>
      <c r="P21" s="56" t="str">
        <f t="shared" si="25"/>
        <v/>
      </c>
      <c r="Q21" s="46" t="str">
        <f t="shared" si="0"/>
        <v/>
      </c>
      <c r="R21" s="46" t="str">
        <f t="shared" si="0"/>
        <v/>
      </c>
      <c r="S21" s="46" t="str">
        <f t="shared" si="0"/>
        <v/>
      </c>
      <c r="T21" s="46" t="str">
        <f t="shared" si="1"/>
        <v/>
      </c>
      <c r="U21" s="56"/>
      <c r="V21" s="49" t="str">
        <f t="shared" ref="V21:V25" si="29">IFERROR(VLOOKUP($B21,$V$4:$AM$5,18,FALSE),"")</f>
        <v/>
      </c>
      <c r="W21" s="58" t="str">
        <f t="shared" si="2"/>
        <v/>
      </c>
      <c r="X21" s="58" t="str">
        <f t="shared" si="3"/>
        <v/>
      </c>
      <c r="Y21" s="58" t="str">
        <f t="shared" si="4"/>
        <v/>
      </c>
      <c r="Z21" s="58" t="str">
        <f t="shared" si="5"/>
        <v/>
      </c>
      <c r="AA21" s="58" t="str">
        <f t="shared" si="6"/>
        <v/>
      </c>
      <c r="AB21" s="58" t="str">
        <f t="shared" si="7"/>
        <v/>
      </c>
      <c r="AC21" s="58" t="str">
        <f t="shared" si="8"/>
        <v/>
      </c>
      <c r="AD21" s="58" t="str">
        <f t="shared" si="9"/>
        <v/>
      </c>
      <c r="AE21" s="58" t="str">
        <f t="shared" si="10"/>
        <v/>
      </c>
      <c r="AF21" s="58" t="str">
        <f t="shared" si="11"/>
        <v/>
      </c>
      <c r="AG21" s="58" t="str">
        <f t="shared" si="12"/>
        <v/>
      </c>
      <c r="AH21" s="58" t="str">
        <f t="shared" si="13"/>
        <v/>
      </c>
      <c r="AI21" s="58" t="str">
        <f t="shared" si="14"/>
        <v/>
      </c>
      <c r="AJ21" s="58" t="str">
        <f t="shared" si="15"/>
        <v/>
      </c>
      <c r="AK21" s="58" t="str">
        <f t="shared" si="16"/>
        <v/>
      </c>
      <c r="AL21" s="58" t="str">
        <f t="shared" si="16"/>
        <v/>
      </c>
      <c r="AM21" s="58"/>
      <c r="AN21" s="59" t="e">
        <f>Dvojice_Žáci!$A19</f>
        <v>#N/A</v>
      </c>
      <c r="AO21" s="60">
        <f>Dvojice_Žáci!$B19</f>
        <v>10</v>
      </c>
      <c r="AP21" s="68" t="str">
        <f>Dvojice_Žáci!$D19</f>
        <v>Jakub DEDEK</v>
      </c>
      <c r="AQ21" s="69" t="str">
        <f>Dvojice_Žáci!$E19</f>
        <v>TUFO PARDUS Prostějov z.s.</v>
      </c>
      <c r="AR21" s="69" t="str">
        <f>Dvojice_Žáci!$F19</f>
        <v>ŽM</v>
      </c>
      <c r="AS21" s="70" t="e">
        <f>#REF!</f>
        <v>#REF!</v>
      </c>
      <c r="AT21" s="70" t="e">
        <f>#REF!</f>
        <v>#REF!</v>
      </c>
      <c r="AU21" s="75">
        <f>Dvojice_Žáci!$G19</f>
        <v>0</v>
      </c>
    </row>
    <row r="22" spans="1:47">
      <c r="A22" s="37"/>
      <c r="B22" s="38"/>
      <c r="C22" s="39"/>
      <c r="D22" s="40"/>
      <c r="E22" s="41"/>
      <c r="F22" s="42"/>
      <c r="G22" s="43"/>
      <c r="H22" s="44"/>
      <c r="I22" s="45" t="str">
        <f t="shared" si="18"/>
        <v/>
      </c>
      <c r="J22" s="45" t="str">
        <f t="shared" si="19"/>
        <v/>
      </c>
      <c r="K22" s="45" t="str">
        <f t="shared" si="20"/>
        <v/>
      </c>
      <c r="L22" s="45" t="str">
        <f t="shared" si="21"/>
        <v/>
      </c>
      <c r="M22" s="45" t="str">
        <f t="shared" si="22"/>
        <v/>
      </c>
      <c r="N22" s="45" t="str">
        <f t="shared" si="23"/>
        <v/>
      </c>
      <c r="O22" s="45" t="str">
        <f t="shared" si="24"/>
        <v/>
      </c>
      <c r="P22" s="45" t="str">
        <f t="shared" si="25"/>
        <v/>
      </c>
      <c r="Q22" s="46" t="str">
        <f t="shared" si="0"/>
        <v/>
      </c>
      <c r="R22" s="46" t="str">
        <f t="shared" si="0"/>
        <v/>
      </c>
      <c r="S22" s="46" t="str">
        <f t="shared" si="0"/>
        <v/>
      </c>
      <c r="T22" s="46" t="str">
        <f t="shared" si="1"/>
        <v/>
      </c>
      <c r="U22" s="45"/>
      <c r="V22" s="49" t="str">
        <f t="shared" si="29"/>
        <v/>
      </c>
      <c r="W22" s="58" t="str">
        <f t="shared" si="2"/>
        <v/>
      </c>
      <c r="X22" s="58" t="str">
        <f t="shared" si="3"/>
        <v/>
      </c>
      <c r="Y22" s="58" t="str">
        <f t="shared" si="4"/>
        <v/>
      </c>
      <c r="Z22" s="58" t="str">
        <f t="shared" si="5"/>
        <v/>
      </c>
      <c r="AA22" s="58" t="str">
        <f t="shared" si="6"/>
        <v/>
      </c>
      <c r="AB22" s="58" t="str">
        <f t="shared" si="7"/>
        <v/>
      </c>
      <c r="AC22" s="58" t="str">
        <f t="shared" si="8"/>
        <v/>
      </c>
      <c r="AD22" s="58" t="str">
        <f t="shared" si="9"/>
        <v/>
      </c>
      <c r="AE22" s="58" t="str">
        <f t="shared" si="10"/>
        <v/>
      </c>
      <c r="AF22" s="58" t="str">
        <f t="shared" si="11"/>
        <v/>
      </c>
      <c r="AG22" s="58" t="str">
        <f t="shared" si="12"/>
        <v/>
      </c>
      <c r="AH22" s="58" t="str">
        <f t="shared" si="13"/>
        <v/>
      </c>
      <c r="AI22" s="58" t="str">
        <f t="shared" si="14"/>
        <v/>
      </c>
      <c r="AJ22" s="58" t="str">
        <f t="shared" si="15"/>
        <v/>
      </c>
      <c r="AK22" s="58" t="str">
        <f t="shared" si="16"/>
        <v/>
      </c>
      <c r="AL22" s="58" t="str">
        <f t="shared" si="16"/>
        <v/>
      </c>
      <c r="AM22" s="58"/>
      <c r="AN22" s="50"/>
      <c r="AO22" s="51"/>
      <c r="AP22" s="71"/>
      <c r="AQ22" s="72"/>
      <c r="AR22" s="72"/>
      <c r="AS22" s="73"/>
      <c r="AT22" s="73"/>
      <c r="AU22" s="74"/>
    </row>
    <row r="23" spans="1:47">
      <c r="A23" s="52"/>
      <c r="B23" s="53"/>
      <c r="C23" s="39"/>
      <c r="D23" s="40"/>
      <c r="E23" s="41"/>
      <c r="F23" s="42"/>
      <c r="G23" s="54"/>
      <c r="H23" s="55"/>
      <c r="I23" s="56" t="str">
        <f t="shared" si="18"/>
        <v/>
      </c>
      <c r="J23" s="56" t="str">
        <f t="shared" si="19"/>
        <v/>
      </c>
      <c r="K23" s="56" t="str">
        <f t="shared" si="20"/>
        <v/>
      </c>
      <c r="L23" s="56" t="str">
        <f t="shared" si="21"/>
        <v/>
      </c>
      <c r="M23" s="56" t="str">
        <f t="shared" si="22"/>
        <v/>
      </c>
      <c r="N23" s="56" t="str">
        <f t="shared" si="23"/>
        <v/>
      </c>
      <c r="O23" s="56" t="str">
        <f t="shared" si="24"/>
        <v/>
      </c>
      <c r="P23" s="56" t="str">
        <f t="shared" si="25"/>
        <v/>
      </c>
      <c r="Q23" s="46" t="str">
        <f t="shared" si="0"/>
        <v/>
      </c>
      <c r="R23" s="46" t="str">
        <f t="shared" si="0"/>
        <v/>
      </c>
      <c r="S23" s="46" t="str">
        <f t="shared" si="0"/>
        <v/>
      </c>
      <c r="T23" s="46" t="str">
        <f t="shared" si="1"/>
        <v/>
      </c>
      <c r="U23" s="56"/>
      <c r="V23" s="49" t="str">
        <f t="shared" si="29"/>
        <v/>
      </c>
      <c r="W23" s="58" t="str">
        <f t="shared" si="2"/>
        <v/>
      </c>
      <c r="X23" s="58" t="str">
        <f t="shared" si="3"/>
        <v/>
      </c>
      <c r="Y23" s="58" t="str">
        <f t="shared" si="4"/>
        <v/>
      </c>
      <c r="Z23" s="58" t="str">
        <f t="shared" si="5"/>
        <v/>
      </c>
      <c r="AA23" s="58" t="str">
        <f t="shared" si="6"/>
        <v/>
      </c>
      <c r="AB23" s="58" t="str">
        <f t="shared" si="7"/>
        <v/>
      </c>
      <c r="AC23" s="58" t="str">
        <f t="shared" si="8"/>
        <v/>
      </c>
      <c r="AD23" s="58" t="str">
        <f t="shared" si="9"/>
        <v/>
      </c>
      <c r="AE23" s="58" t="str">
        <f t="shared" si="10"/>
        <v/>
      </c>
      <c r="AF23" s="58" t="str">
        <f t="shared" si="11"/>
        <v/>
      </c>
      <c r="AG23" s="58" t="str">
        <f t="shared" si="12"/>
        <v/>
      </c>
      <c r="AH23" s="58" t="str">
        <f t="shared" si="13"/>
        <v/>
      </c>
      <c r="AI23" s="58" t="str">
        <f t="shared" si="14"/>
        <v/>
      </c>
      <c r="AJ23" s="58" t="str">
        <f t="shared" si="15"/>
        <v/>
      </c>
      <c r="AK23" s="58" t="str">
        <f t="shared" si="16"/>
        <v/>
      </c>
      <c r="AL23" s="58" t="str">
        <f t="shared" si="16"/>
        <v/>
      </c>
      <c r="AM23" s="58"/>
      <c r="AN23" s="59"/>
      <c r="AO23" s="60"/>
      <c r="AP23" s="68"/>
      <c r="AQ23" s="69"/>
      <c r="AR23" s="69"/>
      <c r="AS23" s="70"/>
      <c r="AT23" s="70"/>
      <c r="AU23" s="75"/>
    </row>
    <row r="24" spans="1:47">
      <c r="A24" s="37"/>
      <c r="B24" s="38"/>
      <c r="C24" s="39"/>
      <c r="D24" s="40"/>
      <c r="E24" s="41"/>
      <c r="F24" s="42"/>
      <c r="G24" s="43"/>
      <c r="H24" s="44"/>
      <c r="I24" s="45" t="str">
        <f t="shared" si="18"/>
        <v/>
      </c>
      <c r="J24" s="45" t="str">
        <f t="shared" si="19"/>
        <v/>
      </c>
      <c r="K24" s="45" t="str">
        <f t="shared" si="20"/>
        <v/>
      </c>
      <c r="L24" s="45" t="str">
        <f t="shared" si="21"/>
        <v/>
      </c>
      <c r="M24" s="45" t="str">
        <f t="shared" si="22"/>
        <v/>
      </c>
      <c r="N24" s="45" t="str">
        <f t="shared" si="23"/>
        <v/>
      </c>
      <c r="O24" s="45" t="str">
        <f t="shared" si="24"/>
        <v/>
      </c>
      <c r="P24" s="45" t="str">
        <f t="shared" si="25"/>
        <v/>
      </c>
      <c r="Q24" s="46" t="str">
        <f t="shared" si="0"/>
        <v/>
      </c>
      <c r="R24" s="46" t="str">
        <f t="shared" si="0"/>
        <v/>
      </c>
      <c r="S24" s="46" t="str">
        <f t="shared" si="0"/>
        <v/>
      </c>
      <c r="T24" s="46" t="str">
        <f t="shared" si="1"/>
        <v/>
      </c>
      <c r="U24" s="45"/>
      <c r="V24" s="49" t="str">
        <f t="shared" si="29"/>
        <v/>
      </c>
      <c r="W24" s="58" t="str">
        <f t="shared" si="2"/>
        <v/>
      </c>
      <c r="X24" s="58" t="str">
        <f t="shared" si="3"/>
        <v/>
      </c>
      <c r="Y24" s="58" t="str">
        <f t="shared" si="4"/>
        <v/>
      </c>
      <c r="Z24" s="58" t="str">
        <f t="shared" si="5"/>
        <v/>
      </c>
      <c r="AA24" s="58" t="str">
        <f t="shared" si="6"/>
        <v/>
      </c>
      <c r="AB24" s="58" t="str">
        <f t="shared" si="7"/>
        <v/>
      </c>
      <c r="AC24" s="58" t="str">
        <f t="shared" si="8"/>
        <v/>
      </c>
      <c r="AD24" s="58" t="str">
        <f t="shared" si="9"/>
        <v/>
      </c>
      <c r="AE24" s="58" t="str">
        <f t="shared" si="10"/>
        <v/>
      </c>
      <c r="AF24" s="58" t="str">
        <f t="shared" si="11"/>
        <v/>
      </c>
      <c r="AG24" s="58" t="str">
        <f t="shared" si="12"/>
        <v/>
      </c>
      <c r="AH24" s="58" t="str">
        <f t="shared" si="13"/>
        <v/>
      </c>
      <c r="AI24" s="58" t="str">
        <f t="shared" si="14"/>
        <v/>
      </c>
      <c r="AJ24" s="58" t="str">
        <f t="shared" si="15"/>
        <v/>
      </c>
      <c r="AK24" s="58" t="str">
        <f t="shared" si="16"/>
        <v/>
      </c>
      <c r="AL24" s="58" t="str">
        <f t="shared" si="16"/>
        <v/>
      </c>
      <c r="AM24" s="58"/>
    </row>
    <row r="25" spans="1:47">
      <c r="A25" s="52"/>
      <c r="B25" s="53"/>
      <c r="C25" s="39"/>
      <c r="D25" s="40"/>
      <c r="E25" s="41"/>
      <c r="F25" s="42"/>
      <c r="G25" s="54"/>
      <c r="H25" s="55"/>
      <c r="I25" s="56" t="str">
        <f t="shared" si="18"/>
        <v/>
      </c>
      <c r="J25" s="56" t="str">
        <f t="shared" si="19"/>
        <v/>
      </c>
      <c r="K25" s="56" t="str">
        <f t="shared" si="20"/>
        <v/>
      </c>
      <c r="L25" s="56" t="str">
        <f t="shared" si="21"/>
        <v/>
      </c>
      <c r="M25" s="56" t="str">
        <f t="shared" si="22"/>
        <v/>
      </c>
      <c r="N25" s="56" t="str">
        <f t="shared" si="23"/>
        <v/>
      </c>
      <c r="O25" s="56" t="str">
        <f t="shared" si="24"/>
        <v/>
      </c>
      <c r="P25" s="56" t="str">
        <f t="shared" si="25"/>
        <v/>
      </c>
      <c r="Q25" s="46" t="str">
        <f t="shared" si="0"/>
        <v/>
      </c>
      <c r="R25" s="46" t="str">
        <f t="shared" si="0"/>
        <v/>
      </c>
      <c r="S25" s="46" t="str">
        <f t="shared" si="0"/>
        <v/>
      </c>
      <c r="T25" s="46" t="str">
        <f t="shared" si="1"/>
        <v/>
      </c>
      <c r="U25" s="56"/>
      <c r="V25" s="49" t="str">
        <f t="shared" si="29"/>
        <v/>
      </c>
      <c r="W25" s="58" t="str">
        <f t="shared" si="2"/>
        <v/>
      </c>
      <c r="X25" s="58" t="str">
        <f t="shared" si="3"/>
        <v/>
      </c>
      <c r="Y25" s="58" t="str">
        <f t="shared" si="4"/>
        <v/>
      </c>
      <c r="Z25" s="58" t="str">
        <f t="shared" si="5"/>
        <v/>
      </c>
      <c r="AA25" s="58" t="str">
        <f t="shared" si="6"/>
        <v/>
      </c>
      <c r="AB25" s="58" t="str">
        <f t="shared" si="7"/>
        <v/>
      </c>
      <c r="AC25" s="58" t="str">
        <f t="shared" si="8"/>
        <v/>
      </c>
      <c r="AD25" s="58" t="str">
        <f t="shared" si="9"/>
        <v/>
      </c>
      <c r="AE25" s="58" t="str">
        <f t="shared" si="10"/>
        <v/>
      </c>
      <c r="AF25" s="58" t="str">
        <f t="shared" si="11"/>
        <v/>
      </c>
      <c r="AG25" s="58" t="str">
        <f t="shared" si="12"/>
        <v/>
      </c>
      <c r="AH25" s="58" t="str">
        <f t="shared" si="13"/>
        <v/>
      </c>
      <c r="AI25" s="58" t="str">
        <f t="shared" si="14"/>
        <v/>
      </c>
      <c r="AJ25" s="58" t="str">
        <f t="shared" si="15"/>
        <v/>
      </c>
      <c r="AK25" s="58" t="str">
        <f t="shared" si="16"/>
        <v/>
      </c>
      <c r="AL25" s="58" t="str">
        <f t="shared" si="16"/>
        <v/>
      </c>
      <c r="AM25" s="58"/>
      <c r="AN25" t="s">
        <v>118</v>
      </c>
      <c r="AQ25" s="66">
        <v>40</v>
      </c>
    </row>
    <row r="26" spans="1:47">
      <c r="A26" s="64" t="s">
        <v>89</v>
      </c>
      <c r="B26" s="64"/>
      <c r="C26" s="64"/>
      <c r="D26" s="64">
        <v>5</v>
      </c>
      <c r="E26" s="64"/>
      <c r="F26" s="65"/>
      <c r="AN26" t="s">
        <v>117</v>
      </c>
      <c r="AQ26" s="76">
        <v>1.6307870370370372E-2</v>
      </c>
    </row>
    <row r="27" spans="1:47">
      <c r="AN27" t="s">
        <v>119</v>
      </c>
      <c r="AQ27" s="66">
        <f>D26</f>
        <v>5</v>
      </c>
    </row>
    <row r="28" spans="1:47">
      <c r="AQ28" s="77"/>
    </row>
  </sheetData>
  <autoFilter ref="A11:AU25" xr:uid="{44F9E525-2FE0-4986-8714-77893689E14E}"/>
  <mergeCells count="116">
    <mergeCell ref="AU22:AU23"/>
    <mergeCell ref="AO20:AO21"/>
    <mergeCell ref="AN20:AN21"/>
    <mergeCell ref="AO22:AO23"/>
    <mergeCell ref="AU16:AU17"/>
    <mergeCell ref="AU12:AU13"/>
    <mergeCell ref="AU18:AU19"/>
    <mergeCell ref="AU20:AU21"/>
    <mergeCell ref="AU14:AU15"/>
    <mergeCell ref="M24:M25"/>
    <mergeCell ref="N24:N25"/>
    <mergeCell ref="O24:O25"/>
    <mergeCell ref="P24:P25"/>
    <mergeCell ref="U24:U25"/>
    <mergeCell ref="AN22:AN23"/>
    <mergeCell ref="A24:A25"/>
    <mergeCell ref="B24:B25"/>
    <mergeCell ref="G24:G25"/>
    <mergeCell ref="H24:H25"/>
    <mergeCell ref="I24:I25"/>
    <mergeCell ref="J24:J25"/>
    <mergeCell ref="K24:K25"/>
    <mergeCell ref="L24:L25"/>
    <mergeCell ref="L22:L23"/>
    <mergeCell ref="M22:M23"/>
    <mergeCell ref="N22:N23"/>
    <mergeCell ref="O22:O23"/>
    <mergeCell ref="P22:P23"/>
    <mergeCell ref="U22:U23"/>
    <mergeCell ref="U20:U21"/>
    <mergeCell ref="AN14:AN15"/>
    <mergeCell ref="AO14:AO15"/>
    <mergeCell ref="A22:A23"/>
    <mergeCell ref="B22:B23"/>
    <mergeCell ref="G22:G23"/>
    <mergeCell ref="H22:H23"/>
    <mergeCell ref="I22:I23"/>
    <mergeCell ref="J22:J23"/>
    <mergeCell ref="K22:K23"/>
    <mergeCell ref="K20:K21"/>
    <mergeCell ref="L20:L21"/>
    <mergeCell ref="M20:M21"/>
    <mergeCell ref="N20:N21"/>
    <mergeCell ref="O20:O21"/>
    <mergeCell ref="P20:P21"/>
    <mergeCell ref="A20:A21"/>
    <mergeCell ref="B20:B21"/>
    <mergeCell ref="G20:G21"/>
    <mergeCell ref="H20:H21"/>
    <mergeCell ref="I20:I21"/>
    <mergeCell ref="J20:J21"/>
    <mergeCell ref="N18:N19"/>
    <mergeCell ref="O18:O19"/>
    <mergeCell ref="P18:P19"/>
    <mergeCell ref="U18:U19"/>
    <mergeCell ref="AO18:AO19"/>
    <mergeCell ref="A18:A19"/>
    <mergeCell ref="B18:B19"/>
    <mergeCell ref="G18:G19"/>
    <mergeCell ref="H18:H19"/>
    <mergeCell ref="I18:I19"/>
    <mergeCell ref="J18:J19"/>
    <mergeCell ref="K18:K19"/>
    <mergeCell ref="L18:L19"/>
    <mergeCell ref="M18:M19"/>
    <mergeCell ref="M16:M17"/>
    <mergeCell ref="N16:N17"/>
    <mergeCell ref="O16:O17"/>
    <mergeCell ref="P16:P17"/>
    <mergeCell ref="U16:U17"/>
    <mergeCell ref="AN18:AN19"/>
    <mergeCell ref="AN12:AN13"/>
    <mergeCell ref="AO12:AO13"/>
    <mergeCell ref="A16:A17"/>
    <mergeCell ref="B16:B17"/>
    <mergeCell ref="G16:G17"/>
    <mergeCell ref="H16:H17"/>
    <mergeCell ref="I16:I17"/>
    <mergeCell ref="J16:J17"/>
    <mergeCell ref="K16:K17"/>
    <mergeCell ref="L16:L17"/>
    <mergeCell ref="L14:L15"/>
    <mergeCell ref="M14:M15"/>
    <mergeCell ref="N14:N15"/>
    <mergeCell ref="O14:O15"/>
    <mergeCell ref="P14:P15"/>
    <mergeCell ref="U14:U15"/>
    <mergeCell ref="U12:U13"/>
    <mergeCell ref="AN16:AN17"/>
    <mergeCell ref="AO16:AO17"/>
    <mergeCell ref="A14:A15"/>
    <mergeCell ref="B14:B15"/>
    <mergeCell ref="G14:G15"/>
    <mergeCell ref="H14:H15"/>
    <mergeCell ref="I14:I15"/>
    <mergeCell ref="J14:J15"/>
    <mergeCell ref="K14:K15"/>
    <mergeCell ref="K12:K13"/>
    <mergeCell ref="L12:L13"/>
    <mergeCell ref="M12:M13"/>
    <mergeCell ref="N12:N13"/>
    <mergeCell ref="O12:O13"/>
    <mergeCell ref="P12:P13"/>
    <mergeCell ref="A12:A13"/>
    <mergeCell ref="B12:B13"/>
    <mergeCell ref="G12:G13"/>
    <mergeCell ref="H12:H13"/>
    <mergeCell ref="I12:I13"/>
    <mergeCell ref="J12:J13"/>
    <mergeCell ref="A1:F1"/>
    <mergeCell ref="A3:D3"/>
    <mergeCell ref="A4:F4"/>
    <mergeCell ref="AN4:AU4"/>
    <mergeCell ref="I6:T6"/>
    <mergeCell ref="V6:AL6"/>
    <mergeCell ref="AP5:AQ5"/>
  </mergeCells>
  <pageMargins left="0.7" right="0.7" top="0.75" bottom="0.75" header="0.51180555555555496" footer="0.51180555555555496"/>
  <pageSetup paperSize="9" firstPageNumber="0" fitToHeight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AF878-A740-4B32-9FE1-BD6012DA469B}">
  <sheetPr>
    <pageSetUpPr fitToPage="1"/>
  </sheetPr>
  <dimension ref="A1:AU29"/>
  <sheetViews>
    <sheetView zoomScale="115" zoomScaleNormal="115" workbookViewId="0">
      <pane xSplit="5" ySplit="11" topLeftCell="Q24" activePane="bottomRight" state="frozen"/>
      <selection pane="topRight"/>
      <selection pane="bottomLeft"/>
      <selection pane="bottomRight" activeCell="AN27" sqref="AN27:AQ28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8" width="12.140625" customWidth="1"/>
    <col min="9" max="20" width="6.28515625" customWidth="1" outlineLevel="1"/>
    <col min="21" max="21" width="11.140625" customWidth="1"/>
    <col min="22" max="38" width="5.140625" hidden="1" customWidth="1" outlineLevel="1"/>
    <col min="39" max="39" width="5.140625" customWidth="1" collapsed="1"/>
    <col min="40" max="40" width="7" customWidth="1"/>
    <col min="41" max="41" width="5.42578125" customWidth="1"/>
    <col min="42" max="42" width="26.85546875" customWidth="1"/>
    <col min="43" max="43" width="27.7109375" customWidth="1"/>
    <col min="44" max="44" width="8.42578125" customWidth="1"/>
    <col min="45" max="45" width="4.85546875" hidden="1" customWidth="1"/>
    <col min="46" max="46" width="4.42578125" hidden="1" customWidth="1"/>
    <col min="47" max="47" width="7.85546875" customWidth="1"/>
    <col min="48" max="1013" width="8.85546875" customWidth="1"/>
  </cols>
  <sheetData>
    <row r="1" spans="1:47" s="2" customFormat="1" ht="128.25" customHeight="1" outlineLevel="2">
      <c r="A1" s="1" t="s">
        <v>0</v>
      </c>
      <c r="B1" s="1"/>
      <c r="C1" s="1"/>
      <c r="D1" s="1"/>
      <c r="E1" s="1"/>
      <c r="F1" s="1"/>
      <c r="U1" s="2" t="s">
        <v>1</v>
      </c>
      <c r="AM1" s="2" t="s">
        <v>2</v>
      </c>
    </row>
    <row r="2" spans="1:47" ht="11.25" customHeight="1">
      <c r="C2" s="3"/>
      <c r="I2" s="4">
        <v>12</v>
      </c>
      <c r="J2" s="4">
        <v>12</v>
      </c>
      <c r="K2" s="4">
        <v>12</v>
      </c>
      <c r="L2" s="4">
        <v>12</v>
      </c>
      <c r="M2" s="4">
        <v>12</v>
      </c>
      <c r="N2" s="4">
        <v>12</v>
      </c>
      <c r="O2" s="4">
        <v>12</v>
      </c>
      <c r="P2" s="4"/>
      <c r="Q2" s="4"/>
      <c r="R2" s="4"/>
      <c r="S2" s="4"/>
      <c r="T2" s="4"/>
      <c r="U2" s="5">
        <v>5</v>
      </c>
    </row>
    <row r="3" spans="1:47">
      <c r="A3" s="6" t="s">
        <v>3</v>
      </c>
      <c r="B3" s="6"/>
      <c r="C3" s="6"/>
      <c r="D3" s="6"/>
      <c r="F3" s="7"/>
      <c r="I3" s="4">
        <v>3</v>
      </c>
      <c r="J3" s="4">
        <v>5</v>
      </c>
      <c r="K3" s="4">
        <v>3</v>
      </c>
      <c r="L3" s="4">
        <v>3</v>
      </c>
      <c r="M3" s="4">
        <v>3</v>
      </c>
      <c r="N3" s="4">
        <v>3</v>
      </c>
      <c r="O3" s="4">
        <v>3</v>
      </c>
      <c r="P3" s="4"/>
      <c r="Q3" s="4"/>
      <c r="R3" s="4"/>
      <c r="S3" s="4"/>
      <c r="T3" s="4"/>
      <c r="U3" s="5">
        <v>3</v>
      </c>
      <c r="AN3" t="str">
        <f>A3</f>
        <v>Datum / Date: 8. 8. 2023</v>
      </c>
    </row>
    <row r="4" spans="1:47" ht="21">
      <c r="A4" s="8" t="s">
        <v>120</v>
      </c>
      <c r="B4" s="8"/>
      <c r="C4" s="8"/>
      <c r="D4" s="8"/>
      <c r="E4" s="8"/>
      <c r="F4" s="8"/>
      <c r="I4" s="4">
        <v>5</v>
      </c>
      <c r="J4" s="4">
        <v>3</v>
      </c>
      <c r="K4" s="4">
        <v>5</v>
      </c>
      <c r="L4" s="4">
        <v>5</v>
      </c>
      <c r="M4" s="4">
        <v>5</v>
      </c>
      <c r="N4" s="4">
        <v>5</v>
      </c>
      <c r="O4" s="4">
        <v>5</v>
      </c>
      <c r="P4" s="4"/>
      <c r="Q4" s="4"/>
      <c r="R4" s="4"/>
      <c r="S4" s="4"/>
      <c r="T4" s="4"/>
      <c r="U4" s="5">
        <v>2</v>
      </c>
      <c r="V4" s="9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5">
        <v>2</v>
      </c>
      <c r="AN4" s="10" t="str">
        <f>A4</f>
        <v>Výsledková listina / Result list</v>
      </c>
      <c r="AO4" s="10"/>
      <c r="AP4" s="10"/>
      <c r="AQ4" s="10"/>
      <c r="AR4" s="10"/>
      <c r="AS4" s="10"/>
      <c r="AT4" s="10"/>
      <c r="AU4" s="10"/>
    </row>
    <row r="5" spans="1:47" ht="22.5" customHeight="1">
      <c r="C5" s="3"/>
      <c r="I5" s="4">
        <v>1</v>
      </c>
      <c r="J5" s="4">
        <v>2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/>
      <c r="Q5" s="4"/>
      <c r="R5" s="4"/>
      <c r="S5" s="4"/>
      <c r="T5" s="4"/>
      <c r="U5" s="5">
        <v>1</v>
      </c>
      <c r="V5" s="9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5">
        <v>1</v>
      </c>
      <c r="AP5" s="78" t="s">
        <v>122</v>
      </c>
      <c r="AQ5" s="78"/>
    </row>
    <row r="6" spans="1:47">
      <c r="A6" s="11" t="s">
        <v>5</v>
      </c>
      <c r="B6" s="11" t="s">
        <v>6</v>
      </c>
      <c r="C6" s="11" t="s">
        <v>7</v>
      </c>
      <c r="D6" s="11" t="s">
        <v>8</v>
      </c>
      <c r="E6" s="11" t="s">
        <v>9</v>
      </c>
      <c r="F6" s="11" t="s">
        <v>10</v>
      </c>
      <c r="G6" s="11" t="s">
        <v>11</v>
      </c>
      <c r="H6" s="12"/>
      <c r="I6" s="13" t="s">
        <v>12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 t="s">
        <v>13</v>
      </c>
      <c r="V6" s="15" t="s">
        <v>14</v>
      </c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7"/>
      <c r="AM6" s="18"/>
      <c r="AN6" s="11" t="s">
        <v>5</v>
      </c>
      <c r="AO6" s="11" t="s">
        <v>6</v>
      </c>
      <c r="AP6" s="11" t="s">
        <v>115</v>
      </c>
      <c r="AQ6" s="11" t="s">
        <v>9</v>
      </c>
      <c r="AR6" s="11" t="s">
        <v>10</v>
      </c>
      <c r="AS6" s="11" t="s">
        <v>15</v>
      </c>
      <c r="AT6" s="11"/>
      <c r="AU6" s="11" t="s">
        <v>11</v>
      </c>
    </row>
    <row r="7" spans="1:47">
      <c r="A7" s="19" t="s">
        <v>16</v>
      </c>
      <c r="B7" s="19" t="s">
        <v>17</v>
      </c>
      <c r="C7" s="19" t="s">
        <v>7</v>
      </c>
      <c r="D7" s="19" t="s">
        <v>18</v>
      </c>
      <c r="E7" s="19" t="s">
        <v>19</v>
      </c>
      <c r="F7" s="19" t="s">
        <v>20</v>
      </c>
      <c r="G7" s="19" t="s">
        <v>21</v>
      </c>
      <c r="H7" s="14" t="s">
        <v>22</v>
      </c>
      <c r="I7" s="14">
        <v>1</v>
      </c>
      <c r="J7" s="14">
        <v>2</v>
      </c>
      <c r="K7" s="14">
        <v>3</v>
      </c>
      <c r="L7" s="14">
        <v>4</v>
      </c>
      <c r="M7" s="14">
        <v>5</v>
      </c>
      <c r="N7" s="14">
        <v>6</v>
      </c>
      <c r="O7" s="14">
        <v>7</v>
      </c>
      <c r="P7" s="14">
        <v>8</v>
      </c>
      <c r="Q7" s="14">
        <v>9</v>
      </c>
      <c r="R7" s="14">
        <v>10</v>
      </c>
      <c r="S7" s="14">
        <v>11</v>
      </c>
      <c r="T7" s="20" t="s">
        <v>23</v>
      </c>
      <c r="U7" s="14" t="s">
        <v>24</v>
      </c>
      <c r="V7" s="21">
        <v>1</v>
      </c>
      <c r="W7" s="21">
        <v>2</v>
      </c>
      <c r="X7" s="21">
        <v>3</v>
      </c>
      <c r="Y7" s="21">
        <v>4</v>
      </c>
      <c r="Z7" s="21">
        <v>5</v>
      </c>
      <c r="AA7" s="21">
        <v>6</v>
      </c>
      <c r="AB7" s="21">
        <v>7</v>
      </c>
      <c r="AC7" s="21">
        <v>8</v>
      </c>
      <c r="AD7" s="21">
        <v>9</v>
      </c>
      <c r="AE7" s="21">
        <v>10</v>
      </c>
      <c r="AF7" s="21">
        <v>11</v>
      </c>
      <c r="AG7" s="21">
        <v>12</v>
      </c>
      <c r="AH7" s="21">
        <v>13</v>
      </c>
      <c r="AI7" s="21">
        <v>14</v>
      </c>
      <c r="AJ7" s="21">
        <v>15</v>
      </c>
      <c r="AK7" s="21">
        <v>16</v>
      </c>
      <c r="AL7" s="21">
        <v>17</v>
      </c>
      <c r="AM7" s="18"/>
      <c r="AN7" s="19" t="s">
        <v>16</v>
      </c>
      <c r="AO7" s="19" t="s">
        <v>17</v>
      </c>
      <c r="AP7" s="19" t="s">
        <v>116</v>
      </c>
      <c r="AQ7" s="19" t="s">
        <v>19</v>
      </c>
      <c r="AR7" s="19" t="s">
        <v>20</v>
      </c>
      <c r="AS7" s="19" t="s">
        <v>25</v>
      </c>
      <c r="AT7" s="19" t="s">
        <v>26</v>
      </c>
      <c r="AU7" s="19" t="s">
        <v>21</v>
      </c>
    </row>
    <row r="8" spans="1:47" ht="6.75" customHeight="1">
      <c r="C8" s="3"/>
    </row>
    <row r="9" spans="1:47" ht="15" customHeight="1">
      <c r="A9" s="22"/>
      <c r="B9" s="22"/>
      <c r="C9" s="22"/>
      <c r="D9" s="22"/>
      <c r="E9" s="22"/>
      <c r="F9" s="23" t="s">
        <v>27</v>
      </c>
      <c r="G9" s="22"/>
      <c r="H9" s="22"/>
      <c r="AN9" s="24"/>
      <c r="AO9" s="24"/>
      <c r="AP9" s="24"/>
      <c r="AQ9" s="24"/>
      <c r="AR9" s="25"/>
      <c r="AS9" s="24"/>
      <c r="AT9" s="24"/>
      <c r="AU9" s="24"/>
    </row>
    <row r="10" spans="1:47" ht="16.5" hidden="1" customHeight="1">
      <c r="A10" s="26"/>
      <c r="B10" s="26"/>
      <c r="C10" s="27"/>
      <c r="D10" s="27"/>
      <c r="E10" s="27"/>
      <c r="F10" s="27"/>
      <c r="G10" s="28"/>
      <c r="H10" s="28"/>
      <c r="I10" s="29">
        <v>1</v>
      </c>
      <c r="J10" s="29">
        <v>2</v>
      </c>
      <c r="K10" s="29">
        <v>3</v>
      </c>
      <c r="L10" s="29">
        <v>4</v>
      </c>
      <c r="M10" s="29">
        <v>5</v>
      </c>
      <c r="N10" s="29">
        <v>6</v>
      </c>
      <c r="O10" s="29">
        <v>7</v>
      </c>
      <c r="P10" s="29">
        <v>8</v>
      </c>
      <c r="Q10" s="29">
        <v>9</v>
      </c>
      <c r="R10" s="29">
        <v>10</v>
      </c>
      <c r="S10" s="29">
        <v>11</v>
      </c>
      <c r="T10" s="29">
        <v>12</v>
      </c>
      <c r="U10" s="29" t="s">
        <v>24</v>
      </c>
    </row>
    <row r="11" spans="1:47" ht="15" hidden="1" customHeight="1" outlineLevel="1">
      <c r="A11" s="30" t="s">
        <v>16</v>
      </c>
      <c r="B11" s="31" t="s">
        <v>17</v>
      </c>
      <c r="C11" s="31" t="s">
        <v>7</v>
      </c>
      <c r="D11" s="31" t="s">
        <v>18</v>
      </c>
      <c r="E11" s="31" t="s">
        <v>19</v>
      </c>
      <c r="F11" s="31" t="s">
        <v>20</v>
      </c>
      <c r="G11" s="32" t="s">
        <v>29</v>
      </c>
      <c r="H11" s="32" t="s">
        <v>30</v>
      </c>
      <c r="I11" s="33" t="s">
        <v>31</v>
      </c>
      <c r="J11" s="33" t="s">
        <v>32</v>
      </c>
      <c r="K11" s="33" t="s">
        <v>33</v>
      </c>
      <c r="L11" s="33" t="s">
        <v>34</v>
      </c>
      <c r="M11" s="33" t="s">
        <v>35</v>
      </c>
      <c r="N11" s="33" t="s">
        <v>36</v>
      </c>
      <c r="O11" s="33" t="s">
        <v>37</v>
      </c>
      <c r="P11" s="33" t="s">
        <v>38</v>
      </c>
      <c r="Q11" s="33" t="s">
        <v>39</v>
      </c>
      <c r="R11" s="33" t="s">
        <v>40</v>
      </c>
      <c r="S11" s="33" t="s">
        <v>41</v>
      </c>
      <c r="T11" s="33" t="s">
        <v>42</v>
      </c>
      <c r="U11" s="33" t="s">
        <v>43</v>
      </c>
      <c r="V11" s="34" t="s">
        <v>44</v>
      </c>
      <c r="W11" s="34" t="s">
        <v>45</v>
      </c>
      <c r="X11" s="34" t="s">
        <v>46</v>
      </c>
      <c r="Y11" s="34" t="s">
        <v>47</v>
      </c>
      <c r="Z11" s="34" t="s">
        <v>48</v>
      </c>
      <c r="AA11" s="34" t="s">
        <v>49</v>
      </c>
      <c r="AB11" s="34" t="s">
        <v>50</v>
      </c>
      <c r="AC11" s="34" t="s">
        <v>51</v>
      </c>
      <c r="AD11" s="34" t="s">
        <v>52</v>
      </c>
      <c r="AE11" s="34" t="s">
        <v>53</v>
      </c>
      <c r="AF11" s="34" t="s">
        <v>54</v>
      </c>
      <c r="AG11" s="34" t="s">
        <v>55</v>
      </c>
      <c r="AH11" s="34" t="s">
        <v>56</v>
      </c>
      <c r="AI11" s="34" t="s">
        <v>57</v>
      </c>
      <c r="AJ11" s="34" t="s">
        <v>58</v>
      </c>
      <c r="AK11" s="34" t="s">
        <v>59</v>
      </c>
      <c r="AL11" s="34" t="s">
        <v>60</v>
      </c>
      <c r="AM11" s="34" t="s">
        <v>61</v>
      </c>
      <c r="AN11" s="35" t="s">
        <v>62</v>
      </c>
      <c r="AO11" s="35" t="s">
        <v>63</v>
      </c>
      <c r="AP11" s="35" t="s">
        <v>64</v>
      </c>
      <c r="AQ11" s="35" t="s">
        <v>65</v>
      </c>
      <c r="AR11" s="35" t="s">
        <v>66</v>
      </c>
      <c r="AS11" s="35" t="s">
        <v>25</v>
      </c>
      <c r="AT11" s="35" t="s">
        <v>26</v>
      </c>
      <c r="AU11" s="36" t="s">
        <v>67</v>
      </c>
    </row>
    <row r="12" spans="1:47" ht="15" customHeight="1" collapsed="1">
      <c r="A12" s="37">
        <f>RANK(Dvojice_Kadeti_junirky_kadetky!$G12,Dvojice_Kadeti_junirky_kadetky!$G$12:$G$23,0)</f>
        <v>6</v>
      </c>
      <c r="B12" s="38">
        <v>4</v>
      </c>
      <c r="C12" s="39">
        <v>10093317216</v>
      </c>
      <c r="D12" s="40" t="s">
        <v>68</v>
      </c>
      <c r="E12" s="41" t="s">
        <v>69</v>
      </c>
      <c r="F12" s="42" t="s">
        <v>70</v>
      </c>
      <c r="G12" s="43">
        <f>SUM(I12:P13)+U12</f>
        <v>-60</v>
      </c>
      <c r="H12" s="44"/>
      <c r="I12" s="45" t="str">
        <f>IFERROR(VLOOKUP($B12,$I$2:$U$5,13,FALSE),"")</f>
        <v/>
      </c>
      <c r="J12" s="45" t="str">
        <f>IFERROR(VLOOKUP($B12,$J$2:$U$5,12,FALSE),"")</f>
        <v/>
      </c>
      <c r="K12" s="45" t="str">
        <f>IFERROR(VLOOKUP($B12,$K$2:$U$5,11,FALSE),"")</f>
        <v/>
      </c>
      <c r="L12" s="45" t="str">
        <f>IFERROR(VLOOKUP($B12,$L$2:$U$5,10,FALSE),"")</f>
        <v/>
      </c>
      <c r="M12" s="45" t="str">
        <f>IFERROR(VLOOKUP($B12,$M$2:$U$5,9,FALSE),"")</f>
        <v/>
      </c>
      <c r="N12" s="45" t="str">
        <f>IFERROR(VLOOKUP($B12,$N$2:$U$5,8,FALSE),"")</f>
        <v/>
      </c>
      <c r="O12" s="45" t="str">
        <f>IFERROR(VLOOKUP($B12,$O$2:$U$5,7,FALSE),"")</f>
        <v/>
      </c>
      <c r="P12" s="45" t="str">
        <f>IFERROR(VLOOKUP($B12,$P$2:$U$5,7,FALSE),"")</f>
        <v/>
      </c>
      <c r="Q12" s="46" t="str">
        <f t="shared" ref="Q12:S23" si="0">IFERROR(VLOOKUP($B12,$O$2:$U$5,7,FALSE),"")</f>
        <v/>
      </c>
      <c r="R12" s="46" t="str">
        <f t="shared" si="0"/>
        <v/>
      </c>
      <c r="S12" s="46" t="str">
        <f t="shared" si="0"/>
        <v/>
      </c>
      <c r="T12" s="46" t="str">
        <f t="shared" ref="T12:T23" si="1">IFERROR(VLOOKUP($B12,$T$2:$U$5,2,FALSE)*2,"")</f>
        <v/>
      </c>
      <c r="U12" s="45">
        <v>-60</v>
      </c>
      <c r="V12" s="47">
        <v>11</v>
      </c>
      <c r="W12" s="48" t="str">
        <f t="shared" ref="W12:W23" si="2">IFERROR(VLOOKUP($B12,$W$4:$AM$5,17,FALSE),"")</f>
        <v/>
      </c>
      <c r="X12" s="48" t="str">
        <f t="shared" ref="X12:X23" si="3">IFERROR(VLOOKUP($B12,$X$4:$AM$5,16,FALSE),"")</f>
        <v/>
      </c>
      <c r="Y12" s="48" t="str">
        <f t="shared" ref="Y12:Y23" si="4">IFERROR(VLOOKUP($B12,$Y$4:$AM$5,15,FALSE),"")</f>
        <v/>
      </c>
      <c r="Z12" s="47" t="str">
        <f t="shared" ref="Z12:Z23" si="5">IFERROR(VLOOKUP($B12,$Z$4:$AM$5,14,FALSE),"")</f>
        <v/>
      </c>
      <c r="AA12" s="47" t="str">
        <f t="shared" ref="AA12:AA23" si="6">IFERROR(VLOOKUP($B12,$AA$4:$AM$5,13,FALSE),"")</f>
        <v/>
      </c>
      <c r="AB12" s="47" t="str">
        <f t="shared" ref="AB12:AB23" si="7">IFERROR(VLOOKUP($B12,$AB$4:$AM$5,12,FALSE),"")</f>
        <v/>
      </c>
      <c r="AC12" s="47" t="str">
        <f t="shared" ref="AC12:AC23" si="8">IFERROR(VLOOKUP($B12,$AC$4:$AM$5,11,FALSE),"")</f>
        <v/>
      </c>
      <c r="AD12" s="47" t="str">
        <f t="shared" ref="AD12:AD23" si="9">IFERROR(VLOOKUP($B12,$AD$4:$AM$5,10,FALSE),"")</f>
        <v/>
      </c>
      <c r="AE12" s="47" t="str">
        <f t="shared" ref="AE12:AE23" si="10">IFERROR(VLOOKUP($B12,$AE$4:$AM$5,9,FALSE),"")</f>
        <v/>
      </c>
      <c r="AF12" s="47" t="str">
        <f t="shared" ref="AF12:AF23" si="11">IFERROR(VLOOKUP($B12,$AF$4:$AM$5,8,FALSE),"")</f>
        <v/>
      </c>
      <c r="AG12" s="47" t="str">
        <f t="shared" ref="AG12:AG23" si="12">IFERROR(VLOOKUP($B12,$AG$4:$AM$5,7,FALSE),"")</f>
        <v/>
      </c>
      <c r="AH12" s="47" t="str">
        <f t="shared" ref="AH12:AH23" si="13">IFERROR(VLOOKUP($B12,$AH$4:$AM$5,6,FALSE),"")</f>
        <v/>
      </c>
      <c r="AI12" s="47" t="str">
        <f t="shared" ref="AI12:AI23" si="14">IFERROR(VLOOKUP($B12,$AI$4:$AM$5,5,FALSE),"")</f>
        <v/>
      </c>
      <c r="AJ12" s="47" t="str">
        <f t="shared" ref="AJ12:AJ23" si="15">IFERROR(VLOOKUP($B12,$AJ$4:$AM$5,4,FALSE),"")</f>
        <v/>
      </c>
      <c r="AK12" s="47" t="str">
        <f t="shared" ref="AK12:AL23" si="16">IFERROR(VLOOKUP($B12,$AK$4:$AM$5,3,FALSE),"")</f>
        <v/>
      </c>
      <c r="AL12" s="47" t="str">
        <f t="shared" si="16"/>
        <v/>
      </c>
      <c r="AM12" s="49"/>
      <c r="AN12" s="50">
        <f>Dvojice_Kadeti_junirky_kadetky!$A20</f>
        <v>1</v>
      </c>
      <c r="AO12" s="51">
        <f>Dvojice_Kadeti_junirky_kadetky!$B20</f>
        <v>12</v>
      </c>
      <c r="AP12" s="71" t="str">
        <f>Dvojice_Kadeti_junirky_kadetky!$D20</f>
        <v>Filip RICHTER</v>
      </c>
      <c r="AQ12" s="72" t="str">
        <f>Dvojice_Kadeti_junirky_kadetky!$E20</f>
        <v>ASO Dukla Brno</v>
      </c>
      <c r="AR12" s="72" t="str">
        <f>Dvojice_Kadeti_junirky_kadetky!$F20</f>
        <v>KAD</v>
      </c>
      <c r="AS12" s="73" t="e">
        <f>#REF!</f>
        <v>#REF!</v>
      </c>
      <c r="AT12" s="73" t="e">
        <f>#REF!</f>
        <v>#REF!</v>
      </c>
      <c r="AU12" s="74">
        <f>Dvojice_Kadeti_junirky_kadetky!$G20</f>
        <v>35</v>
      </c>
    </row>
    <row r="13" spans="1:47" ht="15" customHeight="1">
      <c r="A13" s="52"/>
      <c r="B13" s="53"/>
      <c r="C13" s="39">
        <v>10106263278</v>
      </c>
      <c r="D13" s="40" t="s">
        <v>71</v>
      </c>
      <c r="E13" s="41" t="s">
        <v>72</v>
      </c>
      <c r="F13" s="42" t="s">
        <v>70</v>
      </c>
      <c r="G13" s="54"/>
      <c r="H13" s="55"/>
      <c r="I13" s="56"/>
      <c r="J13" s="56"/>
      <c r="K13" s="56"/>
      <c r="L13" s="56"/>
      <c r="M13" s="56"/>
      <c r="N13" s="56"/>
      <c r="O13" s="56"/>
      <c r="P13" s="56"/>
      <c r="Q13" s="46" t="str">
        <f t="shared" si="0"/>
        <v/>
      </c>
      <c r="R13" s="46" t="str">
        <f t="shared" si="0"/>
        <v/>
      </c>
      <c r="S13" s="46" t="str">
        <f t="shared" si="0"/>
        <v/>
      </c>
      <c r="T13" s="46" t="str">
        <f t="shared" si="1"/>
        <v/>
      </c>
      <c r="U13" s="56"/>
      <c r="V13" s="47">
        <v>4</v>
      </c>
      <c r="W13" s="57" t="str">
        <f t="shared" si="2"/>
        <v/>
      </c>
      <c r="X13" s="57" t="str">
        <f t="shared" si="3"/>
        <v/>
      </c>
      <c r="Y13" s="57" t="str">
        <f t="shared" si="4"/>
        <v/>
      </c>
      <c r="Z13" s="57" t="str">
        <f t="shared" si="5"/>
        <v/>
      </c>
      <c r="AA13" s="57" t="str">
        <f t="shared" si="6"/>
        <v/>
      </c>
      <c r="AB13" s="57" t="str">
        <f t="shared" si="7"/>
        <v/>
      </c>
      <c r="AC13" s="57" t="str">
        <f t="shared" si="8"/>
        <v/>
      </c>
      <c r="AD13" s="57" t="str">
        <f t="shared" si="9"/>
        <v/>
      </c>
      <c r="AE13" s="57" t="str">
        <f t="shared" si="10"/>
        <v/>
      </c>
      <c r="AF13" s="57" t="str">
        <f t="shared" si="11"/>
        <v/>
      </c>
      <c r="AG13" s="57" t="str">
        <f t="shared" si="12"/>
        <v/>
      </c>
      <c r="AH13" s="57" t="str">
        <f t="shared" si="13"/>
        <v/>
      </c>
      <c r="AI13" s="57" t="str">
        <f t="shared" si="14"/>
        <v/>
      </c>
      <c r="AJ13" s="57" t="str">
        <f t="shared" si="15"/>
        <v/>
      </c>
      <c r="AK13" s="57" t="str">
        <f t="shared" si="16"/>
        <v/>
      </c>
      <c r="AL13" s="57" t="str">
        <f t="shared" si="16"/>
        <v/>
      </c>
      <c r="AM13" s="58"/>
      <c r="AN13" s="59" t="e">
        <f>Dvojice_Kadeti_junirky_kadetky!$A21</f>
        <v>#N/A</v>
      </c>
      <c r="AO13" s="60">
        <f>Dvojice_Kadeti_junirky_kadetky!$B21</f>
        <v>6</v>
      </c>
      <c r="AP13" s="68" t="str">
        <f>Dvojice_Kadeti_junirky_kadetky!$D21</f>
        <v>Ondrej SOBOTA</v>
      </c>
      <c r="AQ13" s="69" t="str">
        <f>Dvojice_Kadeti_junirky_kadetky!$E21</f>
        <v>CK Olympik Trnava</v>
      </c>
      <c r="AR13" s="69" t="str">
        <f>Dvojice_Kadeti_junirky_kadetky!$F21</f>
        <v>KAD</v>
      </c>
      <c r="AS13" s="70" t="e">
        <f>#REF!</f>
        <v>#REF!</v>
      </c>
      <c r="AT13" s="70" t="e">
        <f>#REF!</f>
        <v>#REF!</v>
      </c>
      <c r="AU13" s="75">
        <f>Dvojice_Kadeti_junirky_kadetky!$G21</f>
        <v>0</v>
      </c>
    </row>
    <row r="14" spans="1:47" ht="15" customHeight="1">
      <c r="A14" s="37">
        <f>RANK(Dvojice_Kadeti_junirky_kadetky!$G14,Dvojice_Kadeti_junirky_kadetky!$G$12:$G$23,0)</f>
        <v>4</v>
      </c>
      <c r="B14" s="38">
        <v>1</v>
      </c>
      <c r="C14" s="39">
        <v>10059139163</v>
      </c>
      <c r="D14" s="40" t="s">
        <v>73</v>
      </c>
      <c r="E14" s="41" t="s">
        <v>74</v>
      </c>
      <c r="F14" s="42" t="s">
        <v>75</v>
      </c>
      <c r="G14" s="43">
        <f t="shared" ref="G14" si="17">SUM(I14:P15)+U14</f>
        <v>-14</v>
      </c>
      <c r="H14" s="44"/>
      <c r="I14" s="45">
        <f t="shared" ref="I14:I23" si="18">IFERROR(VLOOKUP($B14,$I$2:$U$5,13,FALSE),"")</f>
        <v>1</v>
      </c>
      <c r="J14" s="45" t="str">
        <f t="shared" ref="J14:J23" si="19">IFERROR(VLOOKUP($B14,$J$2:$U$5,12,FALSE),"")</f>
        <v/>
      </c>
      <c r="K14" s="45">
        <f t="shared" ref="K14:K23" si="20">IFERROR(VLOOKUP($B14,$K$2:$U$5,11,FALSE),"")</f>
        <v>1</v>
      </c>
      <c r="L14" s="45">
        <f t="shared" ref="L14:L23" si="21">IFERROR(VLOOKUP($B14,$L$2:$U$5,10,FALSE),"")</f>
        <v>1</v>
      </c>
      <c r="M14" s="45">
        <f t="shared" ref="M14:M23" si="22">IFERROR(VLOOKUP($B14,$M$2:$U$5,9,FALSE),"")</f>
        <v>1</v>
      </c>
      <c r="N14" s="45">
        <f t="shared" ref="N14:N23" si="23">IFERROR(VLOOKUP($B14,$N$2:$U$5,8,FALSE),"")</f>
        <v>1</v>
      </c>
      <c r="O14" s="45">
        <f t="shared" ref="O14:O23" si="24">IFERROR(VLOOKUP($B14,$O$2:$U$5,7,FALSE),"")</f>
        <v>1</v>
      </c>
      <c r="P14" s="45" t="str">
        <f t="shared" ref="P14:P23" si="25">IFERROR(VLOOKUP($B14,$P$2:$U$5,7,FALSE),"")</f>
        <v/>
      </c>
      <c r="Q14" s="46"/>
      <c r="R14" s="46"/>
      <c r="S14" s="46"/>
      <c r="T14" s="46" t="str">
        <f t="shared" si="1"/>
        <v/>
      </c>
      <c r="U14" s="45">
        <v>-20</v>
      </c>
      <c r="V14" s="49">
        <v>5</v>
      </c>
      <c r="W14" s="61" t="str">
        <f t="shared" si="2"/>
        <v/>
      </c>
      <c r="X14" s="61" t="str">
        <f t="shared" si="3"/>
        <v/>
      </c>
      <c r="Y14" s="61" t="str">
        <f t="shared" si="4"/>
        <v/>
      </c>
      <c r="Z14" s="58" t="str">
        <f t="shared" si="5"/>
        <v/>
      </c>
      <c r="AA14" s="58" t="str">
        <f t="shared" si="6"/>
        <v/>
      </c>
      <c r="AB14" s="58" t="str">
        <f t="shared" si="7"/>
        <v/>
      </c>
      <c r="AC14" s="58" t="str">
        <f t="shared" si="8"/>
        <v/>
      </c>
      <c r="AD14" s="58" t="str">
        <f t="shared" si="9"/>
        <v/>
      </c>
      <c r="AE14" s="58" t="str">
        <f t="shared" si="10"/>
        <v/>
      </c>
      <c r="AF14" s="58" t="str">
        <f t="shared" si="11"/>
        <v/>
      </c>
      <c r="AG14" s="58" t="str">
        <f t="shared" si="12"/>
        <v/>
      </c>
      <c r="AH14" s="58" t="str">
        <f t="shared" si="13"/>
        <v/>
      </c>
      <c r="AI14" s="58" t="str">
        <f t="shared" si="14"/>
        <v/>
      </c>
      <c r="AJ14" s="58" t="str">
        <f t="shared" si="15"/>
        <v/>
      </c>
      <c r="AK14" s="58" t="str">
        <f t="shared" si="16"/>
        <v/>
      </c>
      <c r="AL14" s="58" t="str">
        <f t="shared" si="16"/>
        <v/>
      </c>
      <c r="AM14" s="58"/>
      <c r="AN14" s="50">
        <f>Dvojice_Kadeti_junirky_kadetky!$A16</f>
        <v>2</v>
      </c>
      <c r="AO14" s="51">
        <f>Dvojice_Kadeti_junirky_kadetky!$B16</f>
        <v>3</v>
      </c>
      <c r="AP14" s="71" t="str">
        <f>Dvojice_Kadeti_junirky_kadetky!$D16</f>
        <v>Nikola JAROŠ</v>
      </c>
      <c r="AQ14" s="72" t="str">
        <f>Dvojice_Kadeti_junirky_kadetky!$E16</f>
        <v>TUFO PARDUS Prostějov z.s.</v>
      </c>
      <c r="AR14" s="72" t="str">
        <f>Dvojice_Kadeti_junirky_kadetky!$F16</f>
        <v>KAD</v>
      </c>
      <c r="AS14" s="73" t="e">
        <f>#REF!</f>
        <v>#REF!</v>
      </c>
      <c r="AT14" s="73" t="e">
        <f>#REF!</f>
        <v>#REF!</v>
      </c>
      <c r="AU14" s="74">
        <f>Dvojice_Kadeti_junirky_kadetky!$G16</f>
        <v>20</v>
      </c>
    </row>
    <row r="15" spans="1:47" ht="15" customHeight="1">
      <c r="A15" s="52"/>
      <c r="B15" s="53"/>
      <c r="C15" s="39">
        <v>10090326683</v>
      </c>
      <c r="D15" s="40" t="s">
        <v>76</v>
      </c>
      <c r="E15" s="41" t="s">
        <v>74</v>
      </c>
      <c r="F15" s="42" t="s">
        <v>75</v>
      </c>
      <c r="G15" s="54"/>
      <c r="H15" s="55"/>
      <c r="I15" s="56" t="str">
        <f t="shared" si="18"/>
        <v/>
      </c>
      <c r="J15" s="56" t="str">
        <f t="shared" si="19"/>
        <v/>
      </c>
      <c r="K15" s="56" t="str">
        <f t="shared" si="20"/>
        <v/>
      </c>
      <c r="L15" s="56" t="str">
        <f t="shared" si="21"/>
        <v/>
      </c>
      <c r="M15" s="56" t="str">
        <f t="shared" si="22"/>
        <v/>
      </c>
      <c r="N15" s="56" t="str">
        <f t="shared" si="23"/>
        <v/>
      </c>
      <c r="O15" s="56" t="str">
        <f t="shared" si="24"/>
        <v/>
      </c>
      <c r="P15" s="56" t="str">
        <f t="shared" si="25"/>
        <v/>
      </c>
      <c r="Q15" s="46"/>
      <c r="R15" s="46"/>
      <c r="S15" s="46"/>
      <c r="T15" s="46" t="str">
        <f t="shared" si="1"/>
        <v/>
      </c>
      <c r="U15" s="56"/>
      <c r="V15" s="49">
        <v>3</v>
      </c>
      <c r="W15" s="62" t="str">
        <f t="shared" si="2"/>
        <v/>
      </c>
      <c r="X15" s="62" t="str">
        <f t="shared" si="3"/>
        <v/>
      </c>
      <c r="Y15" s="62" t="str">
        <f t="shared" si="4"/>
        <v/>
      </c>
      <c r="Z15" s="62" t="str">
        <f t="shared" si="5"/>
        <v/>
      </c>
      <c r="AA15" s="62" t="str">
        <f t="shared" si="6"/>
        <v/>
      </c>
      <c r="AB15" s="62" t="str">
        <f t="shared" si="7"/>
        <v/>
      </c>
      <c r="AC15" s="62" t="str">
        <f t="shared" si="8"/>
        <v/>
      </c>
      <c r="AD15" s="62" t="str">
        <f t="shared" si="9"/>
        <v/>
      </c>
      <c r="AE15" s="62" t="str">
        <f t="shared" si="10"/>
        <v/>
      </c>
      <c r="AF15" s="62" t="str">
        <f t="shared" si="11"/>
        <v/>
      </c>
      <c r="AG15" s="62" t="str">
        <f t="shared" si="12"/>
        <v/>
      </c>
      <c r="AH15" s="62" t="str">
        <f t="shared" si="13"/>
        <v/>
      </c>
      <c r="AI15" s="46" t="str">
        <f t="shared" si="14"/>
        <v/>
      </c>
      <c r="AJ15" s="63" t="str">
        <f t="shared" si="15"/>
        <v/>
      </c>
      <c r="AK15" s="62" t="str">
        <f t="shared" si="16"/>
        <v/>
      </c>
      <c r="AL15" s="62" t="str">
        <f t="shared" si="16"/>
        <v/>
      </c>
      <c r="AM15" s="58"/>
      <c r="AN15" s="59" t="e">
        <f>Dvojice_Kadeti_junirky_kadetky!$A17</f>
        <v>#N/A</v>
      </c>
      <c r="AO15" s="60">
        <f>Dvojice_Kadeti_junirky_kadetky!$B17</f>
        <v>9</v>
      </c>
      <c r="AP15" s="68" t="str">
        <f>Dvojice_Kadeti_junirky_kadetky!$D17</f>
        <v>Ondřej HYNEK</v>
      </c>
      <c r="AQ15" s="69" t="str">
        <f>Dvojice_Kadeti_junirky_kadetky!$E17</f>
        <v>TUFO PARDUS Prostějov z.s.</v>
      </c>
      <c r="AR15" s="69" t="str">
        <f>Dvojice_Kadeti_junirky_kadetky!$F17</f>
        <v>KAD</v>
      </c>
      <c r="AS15" s="70" t="e">
        <f>#REF!</f>
        <v>#REF!</v>
      </c>
      <c r="AT15" s="70" t="e">
        <f>#REF!</f>
        <v>#REF!</v>
      </c>
      <c r="AU15" s="75">
        <f>Dvojice_Kadeti_junirky_kadetky!$G17</f>
        <v>0</v>
      </c>
    </row>
    <row r="16" spans="1:47" ht="15" customHeight="1">
      <c r="A16" s="37">
        <f>RANK(Dvojice_Kadeti_junirky_kadetky!$G16,Dvojice_Kadeti_junirky_kadetky!$G$12:$G$23,0)</f>
        <v>2</v>
      </c>
      <c r="B16" s="38">
        <v>3</v>
      </c>
      <c r="C16" s="39">
        <v>10079309305</v>
      </c>
      <c r="D16" s="40" t="s">
        <v>77</v>
      </c>
      <c r="E16" s="41" t="s">
        <v>69</v>
      </c>
      <c r="F16" s="42" t="s">
        <v>75</v>
      </c>
      <c r="G16" s="43">
        <f t="shared" ref="G16" si="26">SUM(I16:P17)+U16</f>
        <v>20</v>
      </c>
      <c r="H16" s="44"/>
      <c r="I16" s="45">
        <f t="shared" si="18"/>
        <v>3</v>
      </c>
      <c r="J16" s="45">
        <f t="shared" si="19"/>
        <v>2</v>
      </c>
      <c r="K16" s="45">
        <f t="shared" si="20"/>
        <v>3</v>
      </c>
      <c r="L16" s="45">
        <f t="shared" si="21"/>
        <v>3</v>
      </c>
      <c r="M16" s="45">
        <f t="shared" si="22"/>
        <v>3</v>
      </c>
      <c r="N16" s="45">
        <f t="shared" si="23"/>
        <v>3</v>
      </c>
      <c r="O16" s="45">
        <f t="shared" si="24"/>
        <v>3</v>
      </c>
      <c r="P16" s="45" t="str">
        <f t="shared" si="25"/>
        <v/>
      </c>
      <c r="Q16" s="46"/>
      <c r="R16" s="46"/>
      <c r="S16" s="46"/>
      <c r="T16" s="46" t="str">
        <f t="shared" si="1"/>
        <v/>
      </c>
      <c r="U16" s="45"/>
      <c r="V16" s="49">
        <v>1</v>
      </c>
      <c r="W16" s="58" t="str">
        <f t="shared" si="2"/>
        <v/>
      </c>
      <c r="X16" s="58" t="str">
        <f t="shared" si="3"/>
        <v/>
      </c>
      <c r="Y16" s="58" t="str">
        <f t="shared" si="4"/>
        <v/>
      </c>
      <c r="Z16" s="58" t="str">
        <f t="shared" si="5"/>
        <v/>
      </c>
      <c r="AA16" s="58" t="str">
        <f t="shared" si="6"/>
        <v/>
      </c>
      <c r="AB16" s="58" t="str">
        <f t="shared" si="7"/>
        <v/>
      </c>
      <c r="AC16" s="58" t="str">
        <f t="shared" si="8"/>
        <v/>
      </c>
      <c r="AD16" s="58" t="str">
        <f t="shared" si="9"/>
        <v/>
      </c>
      <c r="AE16" s="58" t="str">
        <f t="shared" si="10"/>
        <v/>
      </c>
      <c r="AF16" s="58" t="str">
        <f t="shared" si="11"/>
        <v/>
      </c>
      <c r="AG16" s="58" t="str">
        <f t="shared" si="12"/>
        <v/>
      </c>
      <c r="AH16" s="58" t="str">
        <f t="shared" si="13"/>
        <v/>
      </c>
      <c r="AI16" s="57" t="str">
        <f t="shared" si="14"/>
        <v/>
      </c>
      <c r="AJ16" s="58" t="str">
        <f t="shared" si="15"/>
        <v/>
      </c>
      <c r="AK16" s="58" t="str">
        <f t="shared" si="16"/>
        <v/>
      </c>
      <c r="AL16" s="58" t="str">
        <f t="shared" si="16"/>
        <v/>
      </c>
      <c r="AM16" s="58"/>
      <c r="AN16" s="50">
        <f>Dvojice_Kadeti_junirky_kadetky!$A18</f>
        <v>3</v>
      </c>
      <c r="AO16" s="51">
        <f>Dvojice_Kadeti_junirky_kadetky!$B18</f>
        <v>5</v>
      </c>
      <c r="AP16" s="71" t="str">
        <f>Dvojice_Kadeti_junirky_kadetky!$D18</f>
        <v>Matěj VAŠINA</v>
      </c>
      <c r="AQ16" s="72" t="str">
        <f>Dvojice_Kadeti_junirky_kadetky!$E18</f>
        <v>TJ FAVORIT BRNO</v>
      </c>
      <c r="AR16" s="72" t="str">
        <f>Dvojice_Kadeti_junirky_kadetky!$F18</f>
        <v>KAD</v>
      </c>
      <c r="AS16" s="73" t="e">
        <f>#REF!</f>
        <v>#REF!</v>
      </c>
      <c r="AT16" s="73" t="e">
        <f>#REF!</f>
        <v>#REF!</v>
      </c>
      <c r="AU16" s="74">
        <f>Dvojice_Kadeti_junirky_kadetky!$G18</f>
        <v>15</v>
      </c>
    </row>
    <row r="17" spans="1:47">
      <c r="A17" s="52" t="e">
        <f>RANK(Dvojice_Kadeti_junirky_kadetky!$G17,Dvojice_Kadeti_junirky_kadetky!$G$12:$G$23,0)</f>
        <v>#N/A</v>
      </c>
      <c r="B17" s="53">
        <v>9</v>
      </c>
      <c r="C17" s="39">
        <v>10137496268</v>
      </c>
      <c r="D17" s="40" t="s">
        <v>78</v>
      </c>
      <c r="E17" s="41" t="s">
        <v>69</v>
      </c>
      <c r="F17" s="42" t="s">
        <v>75</v>
      </c>
      <c r="G17" s="54"/>
      <c r="H17" s="55"/>
      <c r="I17" s="56" t="str">
        <f t="shared" si="18"/>
        <v/>
      </c>
      <c r="J17" s="56" t="str">
        <f t="shared" si="19"/>
        <v/>
      </c>
      <c r="K17" s="56" t="str">
        <f t="shared" si="20"/>
        <v/>
      </c>
      <c r="L17" s="56" t="str">
        <f t="shared" si="21"/>
        <v/>
      </c>
      <c r="M17" s="56" t="str">
        <f t="shared" si="22"/>
        <v/>
      </c>
      <c r="N17" s="56" t="str">
        <f t="shared" si="23"/>
        <v/>
      </c>
      <c r="O17" s="56" t="str">
        <f t="shared" si="24"/>
        <v/>
      </c>
      <c r="P17" s="56" t="str">
        <f t="shared" si="25"/>
        <v/>
      </c>
      <c r="Q17" s="46"/>
      <c r="R17" s="46"/>
      <c r="S17" s="46"/>
      <c r="T17" s="46" t="str">
        <f t="shared" si="1"/>
        <v/>
      </c>
      <c r="U17" s="56"/>
      <c r="V17" s="49">
        <v>2</v>
      </c>
      <c r="W17" s="58" t="str">
        <f t="shared" si="2"/>
        <v/>
      </c>
      <c r="X17" s="58" t="str">
        <f t="shared" si="3"/>
        <v/>
      </c>
      <c r="Y17" s="58" t="str">
        <f t="shared" si="4"/>
        <v/>
      </c>
      <c r="Z17" s="58" t="str">
        <f t="shared" si="5"/>
        <v/>
      </c>
      <c r="AA17" s="58" t="str">
        <f t="shared" si="6"/>
        <v/>
      </c>
      <c r="AB17" s="58" t="str">
        <f t="shared" si="7"/>
        <v/>
      </c>
      <c r="AC17" s="58" t="str">
        <f t="shared" si="8"/>
        <v/>
      </c>
      <c r="AD17" s="58" t="str">
        <f t="shared" si="9"/>
        <v/>
      </c>
      <c r="AE17" s="58" t="str">
        <f t="shared" si="10"/>
        <v/>
      </c>
      <c r="AF17" s="58" t="str">
        <f t="shared" si="11"/>
        <v/>
      </c>
      <c r="AG17" s="58" t="str">
        <f t="shared" si="12"/>
        <v/>
      </c>
      <c r="AH17" s="58" t="str">
        <f t="shared" si="13"/>
        <v/>
      </c>
      <c r="AI17" s="58" t="str">
        <f t="shared" si="14"/>
        <v/>
      </c>
      <c r="AJ17" s="58" t="str">
        <f t="shared" si="15"/>
        <v/>
      </c>
      <c r="AK17" s="58" t="str">
        <f t="shared" si="16"/>
        <v/>
      </c>
      <c r="AL17" s="58" t="str">
        <f t="shared" si="16"/>
        <v/>
      </c>
      <c r="AM17" s="58"/>
      <c r="AN17" s="59" t="e">
        <f>Dvojice_Kadeti_junirky_kadetky!$A19</f>
        <v>#N/A</v>
      </c>
      <c r="AO17" s="60">
        <f>Dvojice_Kadeti_junirky_kadetky!$B19</f>
        <v>10</v>
      </c>
      <c r="AP17" s="68" t="str">
        <f>Dvojice_Kadeti_junirky_kadetky!$D19</f>
        <v>Matteo LA CARBONARA</v>
      </c>
      <c r="AQ17" s="69" t="str">
        <f>Dvojice_Kadeti_junirky_kadetky!$E19</f>
        <v>TJ FAVORIT BRNO</v>
      </c>
      <c r="AR17" s="69" t="str">
        <f>Dvojice_Kadeti_junirky_kadetky!$F19</f>
        <v>KAD</v>
      </c>
      <c r="AS17" s="70" t="e">
        <f>#REF!</f>
        <v>#REF!</v>
      </c>
      <c r="AT17" s="70" t="e">
        <f>#REF!</f>
        <v>#REF!</v>
      </c>
      <c r="AU17" s="75">
        <f>Dvojice_Kadeti_junirky_kadetky!$G19</f>
        <v>0</v>
      </c>
    </row>
    <row r="18" spans="1:47">
      <c r="A18" s="37">
        <f>RANK(Dvojice_Kadeti_junirky_kadetky!$G18,Dvojice_Kadeti_junirky_kadetky!$G$12:$G$23,0)</f>
        <v>3</v>
      </c>
      <c r="B18" s="38">
        <v>5</v>
      </c>
      <c r="C18" s="39">
        <v>10112435916</v>
      </c>
      <c r="D18" s="40" t="s">
        <v>79</v>
      </c>
      <c r="E18" s="41" t="s">
        <v>80</v>
      </c>
      <c r="F18" s="42" t="s">
        <v>75</v>
      </c>
      <c r="G18" s="43">
        <f t="shared" ref="G18" si="27">SUM(I18:P19)+U18</f>
        <v>15</v>
      </c>
      <c r="H18" s="44"/>
      <c r="I18" s="45">
        <f t="shared" si="18"/>
        <v>2</v>
      </c>
      <c r="J18" s="45">
        <f t="shared" si="19"/>
        <v>3</v>
      </c>
      <c r="K18" s="45">
        <f t="shared" si="20"/>
        <v>2</v>
      </c>
      <c r="L18" s="45">
        <f t="shared" si="21"/>
        <v>2</v>
      </c>
      <c r="M18" s="45">
        <f t="shared" si="22"/>
        <v>2</v>
      </c>
      <c r="N18" s="45">
        <f t="shared" si="23"/>
        <v>2</v>
      </c>
      <c r="O18" s="45">
        <f t="shared" si="24"/>
        <v>2</v>
      </c>
      <c r="P18" s="45" t="str">
        <f t="shared" si="25"/>
        <v/>
      </c>
      <c r="Q18" s="46"/>
      <c r="R18" s="46"/>
      <c r="S18" s="46"/>
      <c r="T18" s="46" t="str">
        <f t="shared" si="1"/>
        <v/>
      </c>
      <c r="U18" s="45"/>
      <c r="V18" s="49" t="str">
        <f>IFERROR(VLOOKUP($B18,$V$4:$AM$5,18,FALSE),"")</f>
        <v/>
      </c>
      <c r="W18" s="58" t="str">
        <f t="shared" si="2"/>
        <v/>
      </c>
      <c r="X18" s="58" t="str">
        <f t="shared" si="3"/>
        <v/>
      </c>
      <c r="Y18" s="58" t="str">
        <f t="shared" si="4"/>
        <v/>
      </c>
      <c r="Z18" s="58" t="str">
        <f t="shared" si="5"/>
        <v/>
      </c>
      <c r="AA18" s="58" t="str">
        <f t="shared" si="6"/>
        <v/>
      </c>
      <c r="AB18" s="58" t="str">
        <f t="shared" si="7"/>
        <v/>
      </c>
      <c r="AC18" s="58" t="str">
        <f t="shared" si="8"/>
        <v/>
      </c>
      <c r="AD18" s="58" t="str">
        <f t="shared" si="9"/>
        <v/>
      </c>
      <c r="AE18" s="58" t="str">
        <f t="shared" si="10"/>
        <v/>
      </c>
      <c r="AF18" s="58" t="str">
        <f t="shared" si="11"/>
        <v/>
      </c>
      <c r="AG18" s="58" t="str">
        <f t="shared" si="12"/>
        <v/>
      </c>
      <c r="AH18" s="58" t="str">
        <f t="shared" si="13"/>
        <v/>
      </c>
      <c r="AI18" s="58" t="str">
        <f t="shared" si="14"/>
        <v/>
      </c>
      <c r="AJ18" s="58" t="str">
        <f t="shared" si="15"/>
        <v/>
      </c>
      <c r="AK18" s="58" t="str">
        <f t="shared" si="16"/>
        <v/>
      </c>
      <c r="AL18" s="58" t="str">
        <f t="shared" si="16"/>
        <v/>
      </c>
      <c r="AM18" s="58"/>
      <c r="AN18" s="50">
        <f>Dvojice_Kadeti_junirky_kadetky!$A14</f>
        <v>4</v>
      </c>
      <c r="AO18" s="51">
        <f>Dvojice_Kadeti_junirky_kadetky!$B14</f>
        <v>1</v>
      </c>
      <c r="AP18" s="71" t="str">
        <f>Dvojice_Kadeti_junirky_kadetky!$D14</f>
        <v>Matej TOMÁŠ</v>
      </c>
      <c r="AQ18" s="72" t="str">
        <f>Dvojice_Kadeti_junirky_kadetky!$E14</f>
        <v>CK Epic Dohňany</v>
      </c>
      <c r="AR18" s="72" t="str">
        <f>Dvojice_Kadeti_junirky_kadetky!$F14</f>
        <v>KAD</v>
      </c>
      <c r="AS18" s="73" t="e">
        <f>#REF!</f>
        <v>#REF!</v>
      </c>
      <c r="AT18" s="73" t="e">
        <f>#REF!</f>
        <v>#REF!</v>
      </c>
      <c r="AU18" s="74">
        <f>Dvojice_Kadeti_junirky_kadetky!$G14</f>
        <v>-14</v>
      </c>
    </row>
    <row r="19" spans="1:47">
      <c r="A19" s="52" t="e">
        <f>RANK(Dvojice_Kadeti_junirky_kadetky!$G19,Dvojice_Kadeti_junirky_kadetky!$G$12:$G$23,0)</f>
        <v>#N/A</v>
      </c>
      <c r="B19" s="53">
        <v>10</v>
      </c>
      <c r="C19" s="39">
        <v>10106721808</v>
      </c>
      <c r="D19" s="40" t="s">
        <v>81</v>
      </c>
      <c r="E19" s="41" t="s">
        <v>80</v>
      </c>
      <c r="F19" s="42" t="s">
        <v>75</v>
      </c>
      <c r="G19" s="54"/>
      <c r="H19" s="55"/>
      <c r="I19" s="56" t="str">
        <f t="shared" si="18"/>
        <v/>
      </c>
      <c r="J19" s="56" t="str">
        <f t="shared" si="19"/>
        <v/>
      </c>
      <c r="K19" s="56" t="str">
        <f t="shared" si="20"/>
        <v/>
      </c>
      <c r="L19" s="56" t="str">
        <f t="shared" si="21"/>
        <v/>
      </c>
      <c r="M19" s="56" t="str">
        <f t="shared" si="22"/>
        <v/>
      </c>
      <c r="N19" s="56" t="str">
        <f t="shared" si="23"/>
        <v/>
      </c>
      <c r="O19" s="56" t="str">
        <f t="shared" si="24"/>
        <v/>
      </c>
      <c r="P19" s="56" t="str">
        <f t="shared" si="25"/>
        <v/>
      </c>
      <c r="Q19" s="46"/>
      <c r="R19" s="46"/>
      <c r="S19" s="46"/>
      <c r="T19" s="46" t="str">
        <f t="shared" si="1"/>
        <v/>
      </c>
      <c r="U19" s="56"/>
      <c r="V19" s="49" t="str">
        <f>IFERROR(VLOOKUP($B19,$V$4:$AM$5,18,FALSE),"")</f>
        <v/>
      </c>
      <c r="W19" s="58" t="str">
        <f t="shared" si="2"/>
        <v/>
      </c>
      <c r="X19" s="58" t="str">
        <f t="shared" si="3"/>
        <v/>
      </c>
      <c r="Y19" s="58" t="str">
        <f t="shared" si="4"/>
        <v/>
      </c>
      <c r="Z19" s="58" t="str">
        <f t="shared" si="5"/>
        <v/>
      </c>
      <c r="AA19" s="58" t="str">
        <f t="shared" si="6"/>
        <v/>
      </c>
      <c r="AB19" s="58" t="str">
        <f t="shared" si="7"/>
        <v/>
      </c>
      <c r="AC19" s="58" t="str">
        <f t="shared" si="8"/>
        <v/>
      </c>
      <c r="AD19" s="58" t="str">
        <f t="shared" si="9"/>
        <v/>
      </c>
      <c r="AE19" s="58" t="str">
        <f t="shared" si="10"/>
        <v/>
      </c>
      <c r="AF19" s="58" t="str">
        <f t="shared" si="11"/>
        <v/>
      </c>
      <c r="AG19" s="58" t="str">
        <f t="shared" si="12"/>
        <v/>
      </c>
      <c r="AH19" s="58" t="str">
        <f t="shared" si="13"/>
        <v/>
      </c>
      <c r="AI19" s="58" t="str">
        <f t="shared" si="14"/>
        <v/>
      </c>
      <c r="AJ19" s="58" t="str">
        <f t="shared" si="15"/>
        <v/>
      </c>
      <c r="AK19" s="58" t="str">
        <f t="shared" si="16"/>
        <v/>
      </c>
      <c r="AL19" s="58" t="str">
        <f t="shared" si="16"/>
        <v/>
      </c>
      <c r="AM19" s="58"/>
      <c r="AN19" s="59">
        <f>Dvojice_Kadeti_junirky_kadetky!$A15</f>
        <v>0</v>
      </c>
      <c r="AO19" s="60">
        <f>Dvojice_Kadeti_junirky_kadetky!$B15</f>
        <v>0</v>
      </c>
      <c r="AP19" s="68" t="str">
        <f>Dvojice_Kadeti_junirky_kadetky!$D15</f>
        <v>Samuel KATREŇÁK</v>
      </c>
      <c r="AQ19" s="69" t="str">
        <f>Dvojice_Kadeti_junirky_kadetky!$E15</f>
        <v>CK Epic Dohňany</v>
      </c>
      <c r="AR19" s="69" t="str">
        <f>Dvojice_Kadeti_junirky_kadetky!$F15</f>
        <v>KAD</v>
      </c>
      <c r="AS19" s="70" t="e">
        <f>#REF!</f>
        <v>#REF!</v>
      </c>
      <c r="AT19" s="70" t="e">
        <f>#REF!</f>
        <v>#REF!</v>
      </c>
      <c r="AU19" s="75">
        <f>Dvojice_Kadeti_junirky_kadetky!$G15</f>
        <v>0</v>
      </c>
    </row>
    <row r="20" spans="1:47">
      <c r="A20" s="37">
        <f>RANK(Dvojice_Kadeti_junirky_kadetky!$G20,Dvojice_Kadeti_junirky_kadetky!$G$12:$G$23,0)</f>
        <v>1</v>
      </c>
      <c r="B20" s="38">
        <v>12</v>
      </c>
      <c r="C20" s="39">
        <v>10079642236</v>
      </c>
      <c r="D20" s="40" t="s">
        <v>82</v>
      </c>
      <c r="E20" s="41" t="s">
        <v>83</v>
      </c>
      <c r="F20" s="42" t="s">
        <v>75</v>
      </c>
      <c r="G20" s="43">
        <f t="shared" ref="G20" si="28">SUM(I20:P21)+U20</f>
        <v>35</v>
      </c>
      <c r="H20" s="44"/>
      <c r="I20" s="45">
        <f t="shared" si="18"/>
        <v>5</v>
      </c>
      <c r="J20" s="45">
        <f t="shared" si="19"/>
        <v>5</v>
      </c>
      <c r="K20" s="45">
        <f t="shared" si="20"/>
        <v>5</v>
      </c>
      <c r="L20" s="45">
        <f t="shared" si="21"/>
        <v>5</v>
      </c>
      <c r="M20" s="45">
        <f t="shared" si="22"/>
        <v>5</v>
      </c>
      <c r="N20" s="45">
        <f t="shared" si="23"/>
        <v>5</v>
      </c>
      <c r="O20" s="45">
        <f t="shared" si="24"/>
        <v>5</v>
      </c>
      <c r="P20" s="45" t="str">
        <f t="shared" si="25"/>
        <v/>
      </c>
      <c r="Q20" s="46"/>
      <c r="R20" s="46"/>
      <c r="S20" s="46"/>
      <c r="T20" s="46" t="str">
        <f t="shared" si="1"/>
        <v/>
      </c>
      <c r="U20" s="45"/>
      <c r="V20" s="49">
        <v>1</v>
      </c>
      <c r="W20" s="58" t="str">
        <f t="shared" si="2"/>
        <v/>
      </c>
      <c r="X20" s="58" t="str">
        <f t="shared" si="3"/>
        <v/>
      </c>
      <c r="Y20" s="58" t="str">
        <f t="shared" si="4"/>
        <v/>
      </c>
      <c r="Z20" s="58" t="str">
        <f t="shared" si="5"/>
        <v/>
      </c>
      <c r="AA20" s="58" t="str">
        <f t="shared" si="6"/>
        <v/>
      </c>
      <c r="AB20" s="58" t="str">
        <f t="shared" si="7"/>
        <v/>
      </c>
      <c r="AC20" s="58" t="str">
        <f t="shared" si="8"/>
        <v/>
      </c>
      <c r="AD20" s="58" t="str">
        <f t="shared" si="9"/>
        <v/>
      </c>
      <c r="AE20" s="58" t="str">
        <f t="shared" si="10"/>
        <v/>
      </c>
      <c r="AF20" s="58" t="str">
        <f t="shared" si="11"/>
        <v/>
      </c>
      <c r="AG20" s="58" t="str">
        <f t="shared" si="12"/>
        <v/>
      </c>
      <c r="AH20" s="58" t="str">
        <f t="shared" si="13"/>
        <v/>
      </c>
      <c r="AI20" s="58" t="str">
        <f t="shared" si="14"/>
        <v/>
      </c>
      <c r="AJ20" s="58" t="str">
        <f t="shared" si="15"/>
        <v/>
      </c>
      <c r="AK20" s="58" t="str">
        <f t="shared" si="16"/>
        <v/>
      </c>
      <c r="AL20" s="58" t="str">
        <f t="shared" si="16"/>
        <v/>
      </c>
      <c r="AM20" s="58"/>
      <c r="AN20" s="50">
        <f>Dvojice_Kadeti_junirky_kadetky!$A22</f>
        <v>5</v>
      </c>
      <c r="AO20" s="51">
        <f>Dvojice_Kadeti_junirky_kadetky!$B22</f>
        <v>2</v>
      </c>
      <c r="AP20" s="71" t="str">
        <f>Dvojice_Kadeti_junirky_kadetky!$D22</f>
        <v>Alice MIKULÁŠKOVÁ</v>
      </c>
      <c r="AQ20" s="72" t="str">
        <f>Dvojice_Kadeti_junirky_kadetky!$E22</f>
        <v>TJ FAVORIT BRNO</v>
      </c>
      <c r="AR20" s="72" t="str">
        <f>Dvojice_Kadeti_junirky_kadetky!$F22</f>
        <v>F*KAD</v>
      </c>
      <c r="AS20" s="73" t="e">
        <f>#REF!</f>
        <v>#REF!</v>
      </c>
      <c r="AT20" s="73" t="e">
        <f>#REF!</f>
        <v>#REF!</v>
      </c>
      <c r="AU20" s="74">
        <f>Dvojice_Kadeti_junirky_kadetky!$G22</f>
        <v>-39</v>
      </c>
    </row>
    <row r="21" spans="1:47">
      <c r="A21" s="52" t="e">
        <f>RANK(Dvojice_Kadeti_junirky_kadetky!$G21,Dvojice_Kadeti_junirky_kadetky!$G$12:$G$23,0)</f>
        <v>#N/A</v>
      </c>
      <c r="B21" s="53">
        <v>6</v>
      </c>
      <c r="C21" s="39">
        <v>10083214967</v>
      </c>
      <c r="D21" s="40" t="s">
        <v>84</v>
      </c>
      <c r="E21" s="41" t="s">
        <v>85</v>
      </c>
      <c r="F21" s="42" t="s">
        <v>75</v>
      </c>
      <c r="G21" s="54"/>
      <c r="H21" s="55"/>
      <c r="I21" s="56" t="str">
        <f t="shared" si="18"/>
        <v/>
      </c>
      <c r="J21" s="56" t="str">
        <f t="shared" si="19"/>
        <v/>
      </c>
      <c r="K21" s="56" t="str">
        <f t="shared" si="20"/>
        <v/>
      </c>
      <c r="L21" s="56" t="str">
        <f t="shared" si="21"/>
        <v/>
      </c>
      <c r="M21" s="56" t="str">
        <f t="shared" si="22"/>
        <v/>
      </c>
      <c r="N21" s="56" t="str">
        <f t="shared" si="23"/>
        <v/>
      </c>
      <c r="O21" s="56" t="str">
        <f t="shared" si="24"/>
        <v/>
      </c>
      <c r="P21" s="56" t="str">
        <f t="shared" si="25"/>
        <v/>
      </c>
      <c r="Q21" s="46" t="str">
        <f t="shared" si="0"/>
        <v/>
      </c>
      <c r="R21" s="46" t="str">
        <f t="shared" si="0"/>
        <v/>
      </c>
      <c r="S21" s="46" t="str">
        <f t="shared" si="0"/>
        <v/>
      </c>
      <c r="T21" s="46" t="str">
        <f t="shared" si="1"/>
        <v/>
      </c>
      <c r="U21" s="56"/>
      <c r="V21" s="49" t="str">
        <f t="shared" ref="V21:V23" si="29">IFERROR(VLOOKUP($B21,$V$4:$AM$5,18,FALSE),"")</f>
        <v/>
      </c>
      <c r="W21" s="58" t="str">
        <f t="shared" si="2"/>
        <v/>
      </c>
      <c r="X21" s="58" t="str">
        <f t="shared" si="3"/>
        <v/>
      </c>
      <c r="Y21" s="58" t="str">
        <f t="shared" si="4"/>
        <v/>
      </c>
      <c r="Z21" s="58" t="str">
        <f t="shared" si="5"/>
        <v/>
      </c>
      <c r="AA21" s="58" t="str">
        <f t="shared" si="6"/>
        <v/>
      </c>
      <c r="AB21" s="58" t="str">
        <f t="shared" si="7"/>
        <v/>
      </c>
      <c r="AC21" s="58" t="str">
        <f t="shared" si="8"/>
        <v/>
      </c>
      <c r="AD21" s="58" t="str">
        <f t="shared" si="9"/>
        <v/>
      </c>
      <c r="AE21" s="58" t="str">
        <f t="shared" si="10"/>
        <v/>
      </c>
      <c r="AF21" s="58" t="str">
        <f t="shared" si="11"/>
        <v/>
      </c>
      <c r="AG21" s="58" t="str">
        <f t="shared" si="12"/>
        <v/>
      </c>
      <c r="AH21" s="58" t="str">
        <f t="shared" si="13"/>
        <v/>
      </c>
      <c r="AI21" s="58" t="str">
        <f t="shared" si="14"/>
        <v/>
      </c>
      <c r="AJ21" s="58" t="str">
        <f t="shared" si="15"/>
        <v/>
      </c>
      <c r="AK21" s="58" t="str">
        <f t="shared" si="16"/>
        <v/>
      </c>
      <c r="AL21" s="58" t="str">
        <f t="shared" si="16"/>
        <v/>
      </c>
      <c r="AM21" s="58"/>
      <c r="AN21" s="59" t="e">
        <f>Dvojice_Kadeti_junirky_kadetky!$A23</f>
        <v>#N/A</v>
      </c>
      <c r="AO21" s="60">
        <f>Dvojice_Kadeti_junirky_kadetky!$B23</f>
        <v>0</v>
      </c>
      <c r="AP21" s="68" t="str">
        <f>Dvojice_Kadeti_junirky_kadetky!$D23</f>
        <v>Matyáš MOKRÝ</v>
      </c>
      <c r="AQ21" s="69" t="str">
        <f>Dvojice_Kadeti_junirky_kadetky!$E23</f>
        <v>TJ FAVORIT BRNO</v>
      </c>
      <c r="AR21" s="69" t="str">
        <f>Dvojice_Kadeti_junirky_kadetky!$F23</f>
        <v>KAD</v>
      </c>
      <c r="AS21" s="70" t="e">
        <f>#REF!</f>
        <v>#REF!</v>
      </c>
      <c r="AT21" s="70" t="e">
        <f>#REF!</f>
        <v>#REF!</v>
      </c>
      <c r="AU21" s="75">
        <f>Dvojice_Kadeti_junirky_kadetky!$G23</f>
        <v>0</v>
      </c>
    </row>
    <row r="22" spans="1:47">
      <c r="A22" s="37">
        <f>RANK(Dvojice_Kadeti_junirky_kadetky!$G22,Dvojice_Kadeti_junirky_kadetky!$G$12:$G$23,0)</f>
        <v>5</v>
      </c>
      <c r="B22" s="38">
        <v>2</v>
      </c>
      <c r="C22" s="39">
        <v>10092625785</v>
      </c>
      <c r="D22" s="40" t="s">
        <v>86</v>
      </c>
      <c r="E22" s="41" t="s">
        <v>80</v>
      </c>
      <c r="F22" s="42" t="s">
        <v>87</v>
      </c>
      <c r="G22" s="43">
        <f t="shared" ref="G22" si="30">SUM(I22:P23)+U22</f>
        <v>-39</v>
      </c>
      <c r="H22" s="44"/>
      <c r="I22" s="45" t="str">
        <f t="shared" si="18"/>
        <v/>
      </c>
      <c r="J22" s="45">
        <f t="shared" si="19"/>
        <v>1</v>
      </c>
      <c r="K22" s="45" t="str">
        <f t="shared" si="20"/>
        <v/>
      </c>
      <c r="L22" s="45" t="str">
        <f t="shared" si="21"/>
        <v/>
      </c>
      <c r="M22" s="45" t="str">
        <f t="shared" si="22"/>
        <v/>
      </c>
      <c r="N22" s="45" t="str">
        <f t="shared" si="23"/>
        <v/>
      </c>
      <c r="O22" s="45" t="str">
        <f t="shared" si="24"/>
        <v/>
      </c>
      <c r="P22" s="45" t="str">
        <f t="shared" si="25"/>
        <v/>
      </c>
      <c r="Q22" s="46" t="str">
        <f t="shared" si="0"/>
        <v/>
      </c>
      <c r="R22" s="46" t="str">
        <f t="shared" si="0"/>
        <v/>
      </c>
      <c r="S22" s="46" t="str">
        <f t="shared" si="0"/>
        <v/>
      </c>
      <c r="T22" s="46" t="str">
        <f t="shared" si="1"/>
        <v/>
      </c>
      <c r="U22" s="45">
        <v>-40</v>
      </c>
      <c r="V22" s="49" t="str">
        <f t="shared" si="29"/>
        <v/>
      </c>
      <c r="W22" s="58" t="str">
        <f t="shared" si="2"/>
        <v/>
      </c>
      <c r="X22" s="58" t="str">
        <f t="shared" si="3"/>
        <v/>
      </c>
      <c r="Y22" s="58" t="str">
        <f t="shared" si="4"/>
        <v/>
      </c>
      <c r="Z22" s="58" t="str">
        <f t="shared" si="5"/>
        <v/>
      </c>
      <c r="AA22" s="58" t="str">
        <f t="shared" si="6"/>
        <v/>
      </c>
      <c r="AB22" s="58" t="str">
        <f t="shared" si="7"/>
        <v/>
      </c>
      <c r="AC22" s="58" t="str">
        <f t="shared" si="8"/>
        <v/>
      </c>
      <c r="AD22" s="58" t="str">
        <f t="shared" si="9"/>
        <v/>
      </c>
      <c r="AE22" s="58" t="str">
        <f t="shared" si="10"/>
        <v/>
      </c>
      <c r="AF22" s="58" t="str">
        <f t="shared" si="11"/>
        <v/>
      </c>
      <c r="AG22" s="58" t="str">
        <f t="shared" si="12"/>
        <v/>
      </c>
      <c r="AH22" s="58" t="str">
        <f t="shared" si="13"/>
        <v/>
      </c>
      <c r="AI22" s="58" t="str">
        <f t="shared" si="14"/>
        <v/>
      </c>
      <c r="AJ22" s="58" t="str">
        <f t="shared" si="15"/>
        <v/>
      </c>
      <c r="AK22" s="58" t="str">
        <f t="shared" si="16"/>
        <v/>
      </c>
      <c r="AL22" s="58" t="str">
        <f t="shared" si="16"/>
        <v/>
      </c>
      <c r="AM22" s="58"/>
      <c r="AN22" s="50">
        <f>A12</f>
        <v>6</v>
      </c>
      <c r="AO22" s="51">
        <f>B12</f>
        <v>4</v>
      </c>
      <c r="AP22" s="71" t="str">
        <f>Dvojice_Kadeti_junirky_kadetky!$D12</f>
        <v>Karolína RICHTEROVÁ</v>
      </c>
      <c r="AQ22" s="72" t="str">
        <f>Dvojice_Kadeti_junirky_kadetky!$E12</f>
        <v>TUFO PARDUS Prostějov z.s.</v>
      </c>
      <c r="AR22" s="72" t="str">
        <f>Dvojice_Kadeti_junirky_kadetky!$F12</f>
        <v>F*JUN</v>
      </c>
      <c r="AS22" s="73" t="e">
        <f>#REF!</f>
        <v>#REF!</v>
      </c>
      <c r="AT22" s="73" t="e">
        <f>#REF!</f>
        <v>#REF!</v>
      </c>
      <c r="AU22" s="74">
        <f>Dvojice_Kadeti_junirky_kadetky!$G12</f>
        <v>-60</v>
      </c>
    </row>
    <row r="23" spans="1:47">
      <c r="A23" s="52" t="e">
        <f>RANK(Dvojice_Kadeti_junirky_kadetky!$G23,Dvojice_Kadeti_junirky_kadetky!$G$12:$G$23,0)</f>
        <v>#N/A</v>
      </c>
      <c r="B23" s="53"/>
      <c r="C23" s="39">
        <v>10082683689</v>
      </c>
      <c r="D23" s="40" t="s">
        <v>88</v>
      </c>
      <c r="E23" s="41" t="s">
        <v>80</v>
      </c>
      <c r="F23" s="42" t="s">
        <v>75</v>
      </c>
      <c r="G23" s="54"/>
      <c r="H23" s="55"/>
      <c r="I23" s="56" t="str">
        <f t="shared" si="18"/>
        <v/>
      </c>
      <c r="J23" s="56" t="str">
        <f t="shared" si="19"/>
        <v/>
      </c>
      <c r="K23" s="56" t="str">
        <f t="shared" si="20"/>
        <v/>
      </c>
      <c r="L23" s="56" t="str">
        <f t="shared" si="21"/>
        <v/>
      </c>
      <c r="M23" s="56" t="str">
        <f t="shared" si="22"/>
        <v/>
      </c>
      <c r="N23" s="56" t="str">
        <f t="shared" si="23"/>
        <v/>
      </c>
      <c r="O23" s="56" t="str">
        <f t="shared" si="24"/>
        <v/>
      </c>
      <c r="P23" s="56" t="str">
        <f t="shared" si="25"/>
        <v/>
      </c>
      <c r="Q23" s="46" t="str">
        <f t="shared" si="0"/>
        <v/>
      </c>
      <c r="R23" s="46" t="str">
        <f t="shared" si="0"/>
        <v/>
      </c>
      <c r="S23" s="46" t="str">
        <f t="shared" si="0"/>
        <v/>
      </c>
      <c r="T23" s="46" t="str">
        <f t="shared" si="1"/>
        <v/>
      </c>
      <c r="U23" s="56"/>
      <c r="V23" s="49" t="str">
        <f t="shared" si="29"/>
        <v/>
      </c>
      <c r="W23" s="58" t="str">
        <f t="shared" si="2"/>
        <v/>
      </c>
      <c r="X23" s="58" t="str">
        <f t="shared" si="3"/>
        <v/>
      </c>
      <c r="Y23" s="58" t="str">
        <f t="shared" si="4"/>
        <v/>
      </c>
      <c r="Z23" s="58" t="str">
        <f t="shared" si="5"/>
        <v/>
      </c>
      <c r="AA23" s="58" t="str">
        <f t="shared" si="6"/>
        <v/>
      </c>
      <c r="AB23" s="58" t="str">
        <f t="shared" si="7"/>
        <v/>
      </c>
      <c r="AC23" s="58" t="str">
        <f t="shared" si="8"/>
        <v/>
      </c>
      <c r="AD23" s="58" t="str">
        <f t="shared" si="9"/>
        <v/>
      </c>
      <c r="AE23" s="58" t="str">
        <f t="shared" si="10"/>
        <v/>
      </c>
      <c r="AF23" s="58" t="str">
        <f t="shared" si="11"/>
        <v/>
      </c>
      <c r="AG23" s="58" t="str">
        <f t="shared" si="12"/>
        <v/>
      </c>
      <c r="AH23" s="58" t="str">
        <f t="shared" si="13"/>
        <v/>
      </c>
      <c r="AI23" s="58" t="str">
        <f t="shared" si="14"/>
        <v/>
      </c>
      <c r="AJ23" s="58" t="str">
        <f t="shared" si="15"/>
        <v/>
      </c>
      <c r="AK23" s="58" t="str">
        <f t="shared" si="16"/>
        <v/>
      </c>
      <c r="AL23" s="58" t="str">
        <f t="shared" si="16"/>
        <v/>
      </c>
      <c r="AM23" s="58"/>
      <c r="AN23" s="59"/>
      <c r="AO23" s="60"/>
      <c r="AP23" s="68" t="str">
        <f>Dvojice_Kadeti_junirky_kadetky!$D13</f>
        <v>Adéla PITTNEROVÁ</v>
      </c>
      <c r="AQ23" s="69" t="str">
        <f>Dvojice_Kadeti_junirky_kadetky!$E13</f>
        <v>Mapei Merida Kaňkovský</v>
      </c>
      <c r="AR23" s="69" t="str">
        <f>Dvojice_Kadeti_junirky_kadetky!$F13</f>
        <v>F*JUN</v>
      </c>
      <c r="AS23" s="70" t="e">
        <f>#REF!</f>
        <v>#REF!</v>
      </c>
      <c r="AT23" s="70" t="e">
        <f>#REF!</f>
        <v>#REF!</v>
      </c>
      <c r="AU23" s="75">
        <f>Dvojice_Kadeti_junirky_kadetky!$G13</f>
        <v>0</v>
      </c>
    </row>
    <row r="24" spans="1:47">
      <c r="A24" s="64" t="s">
        <v>89</v>
      </c>
      <c r="B24" s="64"/>
      <c r="C24" s="64"/>
      <c r="D24" s="64">
        <v>6</v>
      </c>
      <c r="E24" s="64"/>
      <c r="F24" s="65"/>
      <c r="AN24" s="64"/>
      <c r="AO24" s="64"/>
      <c r="AP24" s="64"/>
      <c r="AQ24" s="64"/>
      <c r="AR24" s="64"/>
      <c r="AS24" s="64"/>
      <c r="AT24" s="64"/>
      <c r="AU24" s="64"/>
    </row>
    <row r="27" spans="1:47">
      <c r="AN27" t="s">
        <v>118</v>
      </c>
      <c r="AQ27" s="66">
        <v>60</v>
      </c>
    </row>
    <row r="28" spans="1:47">
      <c r="AN28" t="s">
        <v>117</v>
      </c>
      <c r="AQ28" s="76">
        <v>2.3171296296296297E-2</v>
      </c>
    </row>
    <row r="29" spans="1:47">
      <c r="AN29" t="s">
        <v>90</v>
      </c>
      <c r="AQ29" s="66">
        <f>D24</f>
        <v>6</v>
      </c>
    </row>
  </sheetData>
  <autoFilter ref="A11:AU11" xr:uid="{674A69EA-C802-40A2-936C-D6D7B3F66A71}"/>
  <mergeCells count="103">
    <mergeCell ref="AU22:AU23"/>
    <mergeCell ref="AU18:AU19"/>
    <mergeCell ref="AU14:AU15"/>
    <mergeCell ref="AU16:AU17"/>
    <mergeCell ref="AU12:AU13"/>
    <mergeCell ref="AU20:AU21"/>
    <mergeCell ref="AN20:AN21"/>
    <mergeCell ref="AO20:AO21"/>
    <mergeCell ref="L22:L23"/>
    <mergeCell ref="M22:M23"/>
    <mergeCell ref="N22:N23"/>
    <mergeCell ref="O22:O23"/>
    <mergeCell ref="P22:P23"/>
    <mergeCell ref="U22:U23"/>
    <mergeCell ref="U20:U21"/>
    <mergeCell ref="AN12:AN13"/>
    <mergeCell ref="AO12:AO13"/>
    <mergeCell ref="A22:A23"/>
    <mergeCell ref="B22:B23"/>
    <mergeCell ref="G22:G23"/>
    <mergeCell ref="H22:H23"/>
    <mergeCell ref="I22:I23"/>
    <mergeCell ref="J22:J23"/>
    <mergeCell ref="K22:K23"/>
    <mergeCell ref="K20:K21"/>
    <mergeCell ref="L20:L21"/>
    <mergeCell ref="M20:M21"/>
    <mergeCell ref="N20:N21"/>
    <mergeCell ref="O20:O21"/>
    <mergeCell ref="P20:P21"/>
    <mergeCell ref="A20:A21"/>
    <mergeCell ref="B20:B21"/>
    <mergeCell ref="G20:G21"/>
    <mergeCell ref="H20:H21"/>
    <mergeCell ref="I20:I21"/>
    <mergeCell ref="J20:J21"/>
    <mergeCell ref="N18:N19"/>
    <mergeCell ref="O18:O19"/>
    <mergeCell ref="P18:P19"/>
    <mergeCell ref="U18:U19"/>
    <mergeCell ref="AN16:AN17"/>
    <mergeCell ref="AO16:AO17"/>
    <mergeCell ref="AO14:AO15"/>
    <mergeCell ref="A18:A19"/>
    <mergeCell ref="B18:B19"/>
    <mergeCell ref="G18:G19"/>
    <mergeCell ref="H18:H19"/>
    <mergeCell ref="I18:I19"/>
    <mergeCell ref="J18:J19"/>
    <mergeCell ref="K18:K19"/>
    <mergeCell ref="L18:L19"/>
    <mergeCell ref="M18:M19"/>
    <mergeCell ref="M16:M17"/>
    <mergeCell ref="N16:N17"/>
    <mergeCell ref="O16:O17"/>
    <mergeCell ref="P16:P17"/>
    <mergeCell ref="U16:U17"/>
    <mergeCell ref="AN14:AN15"/>
    <mergeCell ref="AN18:AN19"/>
    <mergeCell ref="AO18:AO19"/>
    <mergeCell ref="A16:A17"/>
    <mergeCell ref="B16:B17"/>
    <mergeCell ref="G16:G17"/>
    <mergeCell ref="H16:H17"/>
    <mergeCell ref="I16:I17"/>
    <mergeCell ref="J16:J17"/>
    <mergeCell ref="K16:K17"/>
    <mergeCell ref="L16:L17"/>
    <mergeCell ref="L14:L15"/>
    <mergeCell ref="M14:M15"/>
    <mergeCell ref="N14:N15"/>
    <mergeCell ref="O14:O15"/>
    <mergeCell ref="P14:P15"/>
    <mergeCell ref="U14:U15"/>
    <mergeCell ref="U12:U13"/>
    <mergeCell ref="AN22:AN23"/>
    <mergeCell ref="AO22:AO23"/>
    <mergeCell ref="A14:A15"/>
    <mergeCell ref="B14:B15"/>
    <mergeCell ref="G14:G15"/>
    <mergeCell ref="H14:H15"/>
    <mergeCell ref="I14:I15"/>
    <mergeCell ref="J14:J15"/>
    <mergeCell ref="K14:K15"/>
    <mergeCell ref="K12:K13"/>
    <mergeCell ref="L12:L13"/>
    <mergeCell ref="M12:M13"/>
    <mergeCell ref="N12:N13"/>
    <mergeCell ref="O12:O13"/>
    <mergeCell ref="P12:P13"/>
    <mergeCell ref="A12:A13"/>
    <mergeCell ref="B12:B13"/>
    <mergeCell ref="G12:G13"/>
    <mergeCell ref="H12:H13"/>
    <mergeCell ref="I12:I13"/>
    <mergeCell ref="J12:J13"/>
    <mergeCell ref="A1:F1"/>
    <mergeCell ref="A3:D3"/>
    <mergeCell ref="A4:F4"/>
    <mergeCell ref="AN4:AU4"/>
    <mergeCell ref="I6:T6"/>
    <mergeCell ref="V6:AL6"/>
    <mergeCell ref="AP5:AQ5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42A9D-CB00-4DA0-99BF-03C0692F6F66}">
  <sheetPr>
    <pageSetUpPr fitToPage="1"/>
  </sheetPr>
  <dimension ref="A1:AU27"/>
  <sheetViews>
    <sheetView tabSelected="1" zoomScale="115" zoomScaleNormal="115" workbookViewId="0">
      <pane xSplit="5" ySplit="11" topLeftCell="Q12" activePane="bottomRight" state="frozen"/>
      <selection pane="topRight"/>
      <selection pane="bottomLeft"/>
      <selection pane="bottomRight" activeCell="U14" sqref="U14:U15"/>
    </sheetView>
  </sheetViews>
  <sheetFormatPr defaultRowHeight="15" outlineLevelRow="2" outlineLevelCol="1"/>
  <cols>
    <col min="1" max="2" width="11.140625" customWidth="1"/>
    <col min="3" max="3" width="12.140625" customWidth="1"/>
    <col min="4" max="4" width="20" customWidth="1"/>
    <col min="5" max="5" width="24.85546875" customWidth="1"/>
    <col min="6" max="6" width="13.7109375" customWidth="1"/>
    <col min="7" max="8" width="12.140625" customWidth="1"/>
    <col min="9" max="20" width="6.28515625" customWidth="1" outlineLevel="1"/>
    <col min="21" max="21" width="11.140625" customWidth="1"/>
    <col min="22" max="38" width="5.140625" hidden="1" customWidth="1" outlineLevel="1"/>
    <col min="39" max="39" width="5.140625" customWidth="1" collapsed="1"/>
    <col min="40" max="40" width="7" customWidth="1"/>
    <col min="41" max="41" width="5.42578125" customWidth="1"/>
    <col min="42" max="42" width="26.85546875" customWidth="1"/>
    <col min="43" max="43" width="27.7109375" customWidth="1"/>
    <col min="44" max="44" width="8.42578125" customWidth="1"/>
    <col min="45" max="45" width="4.85546875" hidden="1" customWidth="1"/>
    <col min="46" max="46" width="4.42578125" hidden="1" customWidth="1"/>
    <col min="47" max="47" width="7.85546875" customWidth="1"/>
    <col min="48" max="1013" width="8.85546875" customWidth="1"/>
  </cols>
  <sheetData>
    <row r="1" spans="1:47" s="2" customFormat="1" ht="128.25" customHeight="1" outlineLevel="2">
      <c r="A1" s="1" t="s">
        <v>0</v>
      </c>
      <c r="B1" s="1"/>
      <c r="C1" s="1"/>
      <c r="D1" s="1"/>
      <c r="E1" s="1"/>
      <c r="F1" s="1"/>
      <c r="U1" s="2" t="s">
        <v>1</v>
      </c>
      <c r="AM1" s="2" t="s">
        <v>2</v>
      </c>
    </row>
    <row r="2" spans="1:47" ht="11.25" customHeight="1">
      <c r="C2" s="3"/>
      <c r="I2" s="4">
        <v>18</v>
      </c>
      <c r="J2" s="4">
        <v>18</v>
      </c>
      <c r="K2" s="4">
        <v>18</v>
      </c>
      <c r="L2" s="4">
        <v>18</v>
      </c>
      <c r="M2" s="4">
        <v>18</v>
      </c>
      <c r="N2" s="4">
        <v>18</v>
      </c>
      <c r="O2" s="4">
        <v>18</v>
      </c>
      <c r="P2" s="4">
        <v>21</v>
      </c>
      <c r="Q2" s="4"/>
      <c r="R2" s="4"/>
      <c r="S2" s="4"/>
      <c r="T2" s="4"/>
      <c r="U2" s="5">
        <v>5</v>
      </c>
    </row>
    <row r="3" spans="1:47">
      <c r="A3" s="6" t="s">
        <v>3</v>
      </c>
      <c r="B3" s="6"/>
      <c r="C3" s="6"/>
      <c r="D3" s="6"/>
      <c r="F3" s="7"/>
      <c r="I3" s="4">
        <v>21</v>
      </c>
      <c r="J3" s="4">
        <v>21</v>
      </c>
      <c r="K3" s="4">
        <v>21</v>
      </c>
      <c r="L3" s="4">
        <v>14</v>
      </c>
      <c r="M3" s="4">
        <v>21</v>
      </c>
      <c r="N3" s="4">
        <v>21</v>
      </c>
      <c r="O3" s="4">
        <v>14</v>
      </c>
      <c r="P3" s="4">
        <v>18</v>
      </c>
      <c r="Q3" s="4"/>
      <c r="R3" s="4"/>
      <c r="S3" s="4"/>
      <c r="T3" s="4"/>
      <c r="U3" s="5">
        <v>3</v>
      </c>
      <c r="AN3" t="str">
        <f>A3</f>
        <v>Datum / Date: 8. 8. 2023</v>
      </c>
    </row>
    <row r="4" spans="1:47" ht="21">
      <c r="A4" s="8" t="s">
        <v>4</v>
      </c>
      <c r="B4" s="8"/>
      <c r="C4" s="8"/>
      <c r="D4" s="8"/>
      <c r="E4" s="8"/>
      <c r="F4" s="8"/>
      <c r="I4" s="4">
        <v>14</v>
      </c>
      <c r="J4" s="4">
        <v>11</v>
      </c>
      <c r="K4" s="4">
        <v>14</v>
      </c>
      <c r="L4" s="4">
        <v>21</v>
      </c>
      <c r="M4" s="4">
        <v>14</v>
      </c>
      <c r="N4" s="4">
        <v>14</v>
      </c>
      <c r="O4" s="4">
        <v>11</v>
      </c>
      <c r="P4" s="4">
        <v>11</v>
      </c>
      <c r="Q4" s="4"/>
      <c r="R4" s="4"/>
      <c r="S4" s="4"/>
      <c r="T4" s="4"/>
      <c r="U4" s="5">
        <v>2</v>
      </c>
      <c r="V4" s="9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5">
        <v>2</v>
      </c>
      <c r="AN4" s="10" t="str">
        <f>A4</f>
        <v>Výsledková listina / Result list - MEDISON</v>
      </c>
      <c r="AO4" s="10"/>
      <c r="AP4" s="10"/>
      <c r="AQ4" s="10"/>
      <c r="AR4" s="10"/>
      <c r="AS4" s="10"/>
      <c r="AT4" s="10"/>
      <c r="AU4" s="10"/>
    </row>
    <row r="5" spans="1:47" ht="22.5" customHeight="1">
      <c r="C5" s="3"/>
      <c r="I5" s="4">
        <v>11</v>
      </c>
      <c r="J5" s="4">
        <v>14</v>
      </c>
      <c r="K5" s="4">
        <v>11</v>
      </c>
      <c r="L5" s="4">
        <v>11</v>
      </c>
      <c r="M5" s="4">
        <v>11</v>
      </c>
      <c r="N5" s="4">
        <v>11</v>
      </c>
      <c r="O5" s="4">
        <v>21</v>
      </c>
      <c r="P5" s="4">
        <v>14</v>
      </c>
      <c r="Q5" s="4"/>
      <c r="R5" s="4"/>
      <c r="S5" s="4"/>
      <c r="T5" s="4"/>
      <c r="U5" s="5">
        <v>1</v>
      </c>
      <c r="V5" s="9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5">
        <v>1</v>
      </c>
      <c r="AP5" s="78" t="s">
        <v>123</v>
      </c>
      <c r="AQ5" s="78"/>
    </row>
    <row r="6" spans="1:47">
      <c r="A6" s="11" t="s">
        <v>5</v>
      </c>
      <c r="B6" s="11" t="s">
        <v>6</v>
      </c>
      <c r="C6" s="11" t="s">
        <v>7</v>
      </c>
      <c r="D6" s="11" t="s">
        <v>8</v>
      </c>
      <c r="E6" s="11" t="s">
        <v>9</v>
      </c>
      <c r="F6" s="11" t="s">
        <v>10</v>
      </c>
      <c r="G6" s="11" t="s">
        <v>11</v>
      </c>
      <c r="H6" s="12"/>
      <c r="I6" s="13" t="s">
        <v>12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 t="s">
        <v>13</v>
      </c>
      <c r="V6" s="15" t="s">
        <v>14</v>
      </c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7"/>
      <c r="AM6" s="18"/>
      <c r="AN6" s="11" t="s">
        <v>5</v>
      </c>
      <c r="AO6" s="11" t="s">
        <v>6</v>
      </c>
      <c r="AP6" s="11" t="s">
        <v>115</v>
      </c>
      <c r="AQ6" s="11" t="s">
        <v>9</v>
      </c>
      <c r="AR6" s="11" t="s">
        <v>10</v>
      </c>
      <c r="AS6" s="11" t="s">
        <v>15</v>
      </c>
      <c r="AT6" s="11"/>
      <c r="AU6" s="11" t="s">
        <v>11</v>
      </c>
    </row>
    <row r="7" spans="1:47">
      <c r="A7" s="19" t="s">
        <v>16</v>
      </c>
      <c r="B7" s="19" t="s">
        <v>17</v>
      </c>
      <c r="C7" s="19" t="s">
        <v>7</v>
      </c>
      <c r="D7" s="19" t="s">
        <v>18</v>
      </c>
      <c r="E7" s="19" t="s">
        <v>19</v>
      </c>
      <c r="F7" s="19" t="s">
        <v>20</v>
      </c>
      <c r="G7" s="19" t="s">
        <v>21</v>
      </c>
      <c r="H7" s="14" t="s">
        <v>22</v>
      </c>
      <c r="I7" s="14">
        <v>1</v>
      </c>
      <c r="J7" s="14">
        <v>2</v>
      </c>
      <c r="K7" s="14">
        <v>3</v>
      </c>
      <c r="L7" s="14">
        <v>4</v>
      </c>
      <c r="M7" s="14">
        <v>5</v>
      </c>
      <c r="N7" s="14">
        <v>6</v>
      </c>
      <c r="O7" s="14">
        <v>7</v>
      </c>
      <c r="P7" s="14">
        <v>8</v>
      </c>
      <c r="Q7" s="14">
        <v>9</v>
      </c>
      <c r="R7" s="14">
        <v>10</v>
      </c>
      <c r="S7" s="14">
        <v>11</v>
      </c>
      <c r="T7" s="20" t="s">
        <v>23</v>
      </c>
      <c r="U7" s="14" t="s">
        <v>24</v>
      </c>
      <c r="V7" s="21">
        <v>1</v>
      </c>
      <c r="W7" s="21">
        <v>2</v>
      </c>
      <c r="X7" s="21">
        <v>3</v>
      </c>
      <c r="Y7" s="21">
        <v>4</v>
      </c>
      <c r="Z7" s="21">
        <v>5</v>
      </c>
      <c r="AA7" s="21">
        <v>6</v>
      </c>
      <c r="AB7" s="21">
        <v>7</v>
      </c>
      <c r="AC7" s="21">
        <v>8</v>
      </c>
      <c r="AD7" s="21">
        <v>9</v>
      </c>
      <c r="AE7" s="21">
        <v>10</v>
      </c>
      <c r="AF7" s="21">
        <v>11</v>
      </c>
      <c r="AG7" s="21">
        <v>12</v>
      </c>
      <c r="AH7" s="21">
        <v>13</v>
      </c>
      <c r="AI7" s="21">
        <v>14</v>
      </c>
      <c r="AJ7" s="21">
        <v>15</v>
      </c>
      <c r="AK7" s="21">
        <v>16</v>
      </c>
      <c r="AL7" s="21">
        <v>17</v>
      </c>
      <c r="AM7" s="18"/>
      <c r="AN7" s="19" t="s">
        <v>16</v>
      </c>
      <c r="AO7" s="19" t="s">
        <v>17</v>
      </c>
      <c r="AP7" s="19" t="s">
        <v>116</v>
      </c>
      <c r="AQ7" s="19" t="s">
        <v>19</v>
      </c>
      <c r="AR7" s="19" t="s">
        <v>20</v>
      </c>
      <c r="AS7" s="19" t="s">
        <v>25</v>
      </c>
      <c r="AT7" s="19" t="s">
        <v>26</v>
      </c>
      <c r="AU7" s="19" t="s">
        <v>21</v>
      </c>
    </row>
    <row r="8" spans="1:47" ht="9.75" customHeight="1">
      <c r="C8" s="3"/>
    </row>
    <row r="9" spans="1:47" ht="12.75" customHeight="1">
      <c r="A9" s="22"/>
      <c r="B9" s="22"/>
      <c r="C9" s="22"/>
      <c r="D9" s="22"/>
      <c r="E9" s="22"/>
      <c r="F9" s="23" t="s">
        <v>27</v>
      </c>
      <c r="G9" s="22"/>
      <c r="H9" s="22"/>
      <c r="AN9" s="24"/>
      <c r="AO9" s="24"/>
      <c r="AP9" s="24"/>
      <c r="AQ9" s="24"/>
      <c r="AR9" s="25"/>
      <c r="AS9" s="24"/>
      <c r="AT9" s="24"/>
      <c r="AU9" s="24"/>
    </row>
    <row r="10" spans="1:47" ht="16.5" hidden="1" customHeight="1">
      <c r="A10" s="26"/>
      <c r="B10" s="26"/>
      <c r="C10" s="27"/>
      <c r="D10" s="27"/>
      <c r="E10" s="27"/>
      <c r="F10" s="27"/>
      <c r="G10" s="28"/>
      <c r="H10" s="28"/>
      <c r="I10" s="29">
        <v>1</v>
      </c>
      <c r="J10" s="29">
        <v>2</v>
      </c>
      <c r="K10" s="29">
        <v>3</v>
      </c>
      <c r="L10" s="29">
        <v>4</v>
      </c>
      <c r="M10" s="29">
        <v>5</v>
      </c>
      <c r="N10" s="29">
        <v>6</v>
      </c>
      <c r="O10" s="29">
        <v>7</v>
      </c>
      <c r="P10" s="29">
        <v>8</v>
      </c>
      <c r="Q10" s="29">
        <v>9</v>
      </c>
      <c r="R10" s="29">
        <v>10</v>
      </c>
      <c r="S10" s="29">
        <v>11</v>
      </c>
      <c r="T10" s="29">
        <v>12</v>
      </c>
      <c r="U10" s="29" t="s">
        <v>24</v>
      </c>
    </row>
    <row r="11" spans="1:47" ht="15" hidden="1" customHeight="1" outlineLevel="1">
      <c r="A11" s="30" t="s">
        <v>16</v>
      </c>
      <c r="B11" s="31" t="s">
        <v>17</v>
      </c>
      <c r="C11" s="31" t="s">
        <v>7</v>
      </c>
      <c r="D11" s="31" t="s">
        <v>18</v>
      </c>
      <c r="E11" s="31" t="s">
        <v>19</v>
      </c>
      <c r="F11" s="31" t="s">
        <v>20</v>
      </c>
      <c r="G11" s="32" t="s">
        <v>29</v>
      </c>
      <c r="H11" s="32" t="s">
        <v>30</v>
      </c>
      <c r="I11" s="33" t="s">
        <v>31</v>
      </c>
      <c r="J11" s="33" t="s">
        <v>32</v>
      </c>
      <c r="K11" s="33" t="s">
        <v>33</v>
      </c>
      <c r="L11" s="33" t="s">
        <v>34</v>
      </c>
      <c r="M11" s="33" t="s">
        <v>35</v>
      </c>
      <c r="N11" s="33" t="s">
        <v>36</v>
      </c>
      <c r="O11" s="33" t="s">
        <v>37</v>
      </c>
      <c r="P11" s="33" t="s">
        <v>38</v>
      </c>
      <c r="Q11" s="33" t="s">
        <v>39</v>
      </c>
      <c r="R11" s="33" t="s">
        <v>40</v>
      </c>
      <c r="S11" s="33" t="s">
        <v>41</v>
      </c>
      <c r="T11" s="33" t="s">
        <v>42</v>
      </c>
      <c r="U11" s="33" t="s">
        <v>43</v>
      </c>
      <c r="V11" s="34" t="s">
        <v>44</v>
      </c>
      <c r="W11" s="34" t="s">
        <v>45</v>
      </c>
      <c r="X11" s="34" t="s">
        <v>46</v>
      </c>
      <c r="Y11" s="34" t="s">
        <v>47</v>
      </c>
      <c r="Z11" s="34" t="s">
        <v>48</v>
      </c>
      <c r="AA11" s="34" t="s">
        <v>49</v>
      </c>
      <c r="AB11" s="34" t="s">
        <v>50</v>
      </c>
      <c r="AC11" s="34" t="s">
        <v>51</v>
      </c>
      <c r="AD11" s="34" t="s">
        <v>52</v>
      </c>
      <c r="AE11" s="34" t="s">
        <v>53</v>
      </c>
      <c r="AF11" s="34" t="s">
        <v>54</v>
      </c>
      <c r="AG11" s="34" t="s">
        <v>55</v>
      </c>
      <c r="AH11" s="34" t="s">
        <v>56</v>
      </c>
      <c r="AI11" s="34" t="s">
        <v>57</v>
      </c>
      <c r="AJ11" s="34" t="s">
        <v>58</v>
      </c>
      <c r="AK11" s="34" t="s">
        <v>59</v>
      </c>
      <c r="AL11" s="34" t="s">
        <v>60</v>
      </c>
      <c r="AM11" s="34" t="s">
        <v>61</v>
      </c>
      <c r="AN11" s="35" t="s">
        <v>62</v>
      </c>
      <c r="AO11" s="35" t="s">
        <v>63</v>
      </c>
      <c r="AP11" s="35" t="s">
        <v>64</v>
      </c>
      <c r="AQ11" s="35" t="s">
        <v>65</v>
      </c>
      <c r="AR11" s="35" t="s">
        <v>66</v>
      </c>
      <c r="AS11" s="35" t="s">
        <v>25</v>
      </c>
      <c r="AT11" s="35" t="s">
        <v>26</v>
      </c>
      <c r="AU11" s="36" t="s">
        <v>67</v>
      </c>
    </row>
    <row r="12" spans="1:47" ht="15" customHeight="1" collapsed="1">
      <c r="A12" s="37">
        <f>RANK(Dvojice_Juniori!$G12,Dvojice_Juniori!$G$12:$G$23,0)</f>
        <v>3</v>
      </c>
      <c r="B12" s="38">
        <v>21</v>
      </c>
      <c r="C12" s="39">
        <v>10047329314</v>
      </c>
      <c r="D12" s="40" t="s">
        <v>104</v>
      </c>
      <c r="E12" s="41" t="s">
        <v>80</v>
      </c>
      <c r="F12" s="42" t="s">
        <v>105</v>
      </c>
      <c r="G12" s="43">
        <f>SUM(I12:P13)+U12</f>
        <v>8</v>
      </c>
      <c r="H12" s="44"/>
      <c r="I12" s="45">
        <f>IFERROR(VLOOKUP($B12,$I$2:$U$5,13,FALSE),"")</f>
        <v>3</v>
      </c>
      <c r="J12" s="45">
        <f>IFERROR(VLOOKUP($B12,$J$2:$U$5,12,FALSE),"")</f>
        <v>3</v>
      </c>
      <c r="K12" s="45">
        <f>IFERROR(VLOOKUP($B12,$K$2:$U$5,11,FALSE),"")</f>
        <v>3</v>
      </c>
      <c r="L12" s="45">
        <f>IFERROR(VLOOKUP($B12,$L$2:$U$5,10,FALSE),"")</f>
        <v>2</v>
      </c>
      <c r="M12" s="45">
        <f>IFERROR(VLOOKUP($B12,$M$2:$U$5,9,FALSE),"")</f>
        <v>3</v>
      </c>
      <c r="N12" s="45">
        <f>IFERROR(VLOOKUP($B12,$N$2:$U$5,8,FALSE),"")</f>
        <v>3</v>
      </c>
      <c r="O12" s="45">
        <f>IFERROR(VLOOKUP($B12,$O$2:$U$5,7,FALSE),"")</f>
        <v>1</v>
      </c>
      <c r="P12" s="45">
        <v>10</v>
      </c>
      <c r="Q12" s="46"/>
      <c r="R12" s="46"/>
      <c r="S12" s="46"/>
      <c r="T12" s="46" t="str">
        <f t="shared" ref="T12:T23" si="0">IFERROR(VLOOKUP($B12,$T$2:$U$5,2,FALSE)*2,"")</f>
        <v/>
      </c>
      <c r="U12" s="45">
        <v>-20</v>
      </c>
      <c r="V12" s="47">
        <v>11</v>
      </c>
      <c r="W12" s="48" t="str">
        <f t="shared" ref="W12:W23" si="1">IFERROR(VLOOKUP($B12,$W$4:$AM$5,17,FALSE),"")</f>
        <v/>
      </c>
      <c r="X12" s="48" t="str">
        <f t="shared" ref="X12:X23" si="2">IFERROR(VLOOKUP($B12,$X$4:$AM$5,16,FALSE),"")</f>
        <v/>
      </c>
      <c r="Y12" s="48" t="str">
        <f t="shared" ref="Y12:Y23" si="3">IFERROR(VLOOKUP($B12,$Y$4:$AM$5,15,FALSE),"")</f>
        <v/>
      </c>
      <c r="Z12" s="47" t="str">
        <f t="shared" ref="Z12:Z23" si="4">IFERROR(VLOOKUP($B12,$Z$4:$AM$5,14,FALSE),"")</f>
        <v/>
      </c>
      <c r="AA12" s="47" t="str">
        <f t="shared" ref="AA12:AA23" si="5">IFERROR(VLOOKUP($B12,$AA$4:$AM$5,13,FALSE),"")</f>
        <v/>
      </c>
      <c r="AB12" s="47" t="str">
        <f t="shared" ref="AB12:AB23" si="6">IFERROR(VLOOKUP($B12,$AB$4:$AM$5,12,FALSE),"")</f>
        <v/>
      </c>
      <c r="AC12" s="47" t="str">
        <f t="shared" ref="AC12:AC23" si="7">IFERROR(VLOOKUP($B12,$AC$4:$AM$5,11,FALSE),"")</f>
        <v/>
      </c>
      <c r="AD12" s="47" t="str">
        <f t="shared" ref="AD12:AD23" si="8">IFERROR(VLOOKUP($B12,$AD$4:$AM$5,10,FALSE),"")</f>
        <v/>
      </c>
      <c r="AE12" s="47" t="str">
        <f t="shared" ref="AE12:AE23" si="9">IFERROR(VLOOKUP($B12,$AE$4:$AM$5,9,FALSE),"")</f>
        <v/>
      </c>
      <c r="AF12" s="47" t="str">
        <f t="shared" ref="AF12:AF23" si="10">IFERROR(VLOOKUP($B12,$AF$4:$AM$5,8,FALSE),"")</f>
        <v/>
      </c>
      <c r="AG12" s="47" t="str">
        <f t="shared" ref="AG12:AG23" si="11">IFERROR(VLOOKUP($B12,$AG$4:$AM$5,7,FALSE),"")</f>
        <v/>
      </c>
      <c r="AH12" s="47" t="str">
        <f t="shared" ref="AH12:AH23" si="12">IFERROR(VLOOKUP($B12,$AH$4:$AM$5,6,FALSE),"")</f>
        <v/>
      </c>
      <c r="AI12" s="47" t="str">
        <f t="shared" ref="AI12:AI23" si="13">IFERROR(VLOOKUP($B12,$AI$4:$AM$5,5,FALSE),"")</f>
        <v/>
      </c>
      <c r="AJ12" s="47" t="str">
        <f t="shared" ref="AJ12:AJ23" si="14">IFERROR(VLOOKUP($B12,$AJ$4:$AM$5,4,FALSE),"")</f>
        <v/>
      </c>
      <c r="AK12" s="47" t="str">
        <f t="shared" ref="AK12:AL23" si="15">IFERROR(VLOOKUP($B12,$AK$4:$AM$5,3,FALSE),"")</f>
        <v/>
      </c>
      <c r="AL12" s="47" t="str">
        <f t="shared" si="15"/>
        <v/>
      </c>
      <c r="AM12" s="49"/>
      <c r="AN12" s="50">
        <f>Dvojice_Juniori!$A14</f>
        <v>1</v>
      </c>
      <c r="AO12" s="51">
        <f>Dvojice_Juniori!$B14</f>
        <v>18</v>
      </c>
      <c r="AP12" s="71" t="str">
        <f>Dvojice_Juniori!$D14</f>
        <v>Michal ROTTER</v>
      </c>
      <c r="AQ12" s="72" t="str">
        <f>Dvojice_Juniori!$E14</f>
        <v>TJ FAVORIT BRNO</v>
      </c>
      <c r="AR12" s="72" t="str">
        <f>Dvojice_Juniori!$F14</f>
        <v>EL</v>
      </c>
      <c r="AS12" s="73" t="e">
        <f>#REF!</f>
        <v>#REF!</v>
      </c>
      <c r="AT12" s="73" t="e">
        <f>#REF!</f>
        <v>#REF!</v>
      </c>
      <c r="AU12" s="74">
        <f>Dvojice_Juniori!$G14</f>
        <v>61</v>
      </c>
    </row>
    <row r="13" spans="1:47" ht="15" customHeight="1">
      <c r="A13" s="52"/>
      <c r="B13" s="53"/>
      <c r="C13" s="39">
        <v>10014238671</v>
      </c>
      <c r="D13" s="40" t="s">
        <v>106</v>
      </c>
      <c r="E13" s="41" t="s">
        <v>80</v>
      </c>
      <c r="F13" s="42" t="s">
        <v>105</v>
      </c>
      <c r="G13" s="54"/>
      <c r="H13" s="55"/>
      <c r="I13" s="56"/>
      <c r="J13" s="56"/>
      <c r="K13" s="56"/>
      <c r="L13" s="56"/>
      <c r="M13" s="56"/>
      <c r="N13" s="56"/>
      <c r="O13" s="56"/>
      <c r="P13" s="56"/>
      <c r="Q13" s="46"/>
      <c r="R13" s="46"/>
      <c r="S13" s="46"/>
      <c r="T13" s="46" t="str">
        <f t="shared" si="0"/>
        <v/>
      </c>
      <c r="U13" s="56"/>
      <c r="V13" s="47">
        <v>4</v>
      </c>
      <c r="W13" s="57" t="str">
        <f t="shared" si="1"/>
        <v/>
      </c>
      <c r="X13" s="57" t="str">
        <f t="shared" si="2"/>
        <v/>
      </c>
      <c r="Y13" s="57" t="str">
        <f t="shared" si="3"/>
        <v/>
      </c>
      <c r="Z13" s="57" t="str">
        <f t="shared" si="4"/>
        <v/>
      </c>
      <c r="AA13" s="57" t="str">
        <f t="shared" si="5"/>
        <v/>
      </c>
      <c r="AB13" s="57" t="str">
        <f t="shared" si="6"/>
        <v/>
      </c>
      <c r="AC13" s="57" t="str">
        <f t="shared" si="7"/>
        <v/>
      </c>
      <c r="AD13" s="57" t="str">
        <f t="shared" si="8"/>
        <v/>
      </c>
      <c r="AE13" s="57" t="str">
        <f t="shared" si="9"/>
        <v/>
      </c>
      <c r="AF13" s="57" t="str">
        <f t="shared" si="10"/>
        <v/>
      </c>
      <c r="AG13" s="57" t="str">
        <f t="shared" si="11"/>
        <v/>
      </c>
      <c r="AH13" s="57" t="str">
        <f t="shared" si="12"/>
        <v/>
      </c>
      <c r="AI13" s="57" t="str">
        <f t="shared" si="13"/>
        <v/>
      </c>
      <c r="AJ13" s="57" t="str">
        <f t="shared" si="14"/>
        <v/>
      </c>
      <c r="AK13" s="57" t="str">
        <f t="shared" si="15"/>
        <v/>
      </c>
      <c r="AL13" s="57" t="str">
        <f t="shared" si="15"/>
        <v/>
      </c>
      <c r="AM13" s="58"/>
      <c r="AN13" s="59">
        <f>Dvojice_Juniori!$A15</f>
        <v>0</v>
      </c>
      <c r="AO13" s="60">
        <f>Dvojice_Juniori!$B15</f>
        <v>0</v>
      </c>
      <c r="AP13" s="68" t="str">
        <f>Dvojice_Juniori!$D15</f>
        <v>Štěpán ŠIROKÝ</v>
      </c>
      <c r="AQ13" s="69" t="str">
        <f>Dvojice_Juniori!$E15</f>
        <v>TJ FAVORIT BRNO</v>
      </c>
      <c r="AR13" s="69" t="str">
        <f>Dvojice_Juniori!$F15</f>
        <v>U23</v>
      </c>
      <c r="AS13" s="70" t="e">
        <f>#REF!</f>
        <v>#REF!</v>
      </c>
      <c r="AT13" s="70" t="e">
        <f>#REF!</f>
        <v>#REF!</v>
      </c>
      <c r="AU13" s="75">
        <f>Dvojice_Juniori!$G15</f>
        <v>0</v>
      </c>
    </row>
    <row r="14" spans="1:47" ht="15" customHeight="1">
      <c r="A14" s="37">
        <f>RANK(Dvojice_Juniori!$G14,Dvojice_Juniori!$G$12:$G$23,0)</f>
        <v>1</v>
      </c>
      <c r="B14" s="38">
        <v>18</v>
      </c>
      <c r="C14" s="39">
        <v>10023561886</v>
      </c>
      <c r="D14" s="40" t="s">
        <v>107</v>
      </c>
      <c r="E14" s="41" t="s">
        <v>80</v>
      </c>
      <c r="F14" s="42" t="s">
        <v>108</v>
      </c>
      <c r="G14" s="43">
        <f t="shared" ref="G14" si="16">SUM(I14:P15)+U14</f>
        <v>61</v>
      </c>
      <c r="H14" s="44"/>
      <c r="I14" s="45">
        <f t="shared" ref="I14:I23" si="17">IFERROR(VLOOKUP($B14,$I$2:$U$5,13,FALSE),"")</f>
        <v>5</v>
      </c>
      <c r="J14" s="45">
        <f t="shared" ref="J14:J23" si="18">IFERROR(VLOOKUP($B14,$J$2:$U$5,12,FALSE),"")</f>
        <v>5</v>
      </c>
      <c r="K14" s="45">
        <f t="shared" ref="K14:K23" si="19">IFERROR(VLOOKUP($B14,$K$2:$U$5,11,FALSE),"")</f>
        <v>5</v>
      </c>
      <c r="L14" s="45">
        <f t="shared" ref="L14:L23" si="20">IFERROR(VLOOKUP($B14,$L$2:$U$5,10,FALSE),"")</f>
        <v>5</v>
      </c>
      <c r="M14" s="45">
        <f t="shared" ref="M14:M23" si="21">IFERROR(VLOOKUP($B14,$M$2:$U$5,9,FALSE),"")</f>
        <v>5</v>
      </c>
      <c r="N14" s="45">
        <f t="shared" ref="N14:N23" si="22">IFERROR(VLOOKUP($B14,$N$2:$U$5,8,FALSE),"")</f>
        <v>5</v>
      </c>
      <c r="O14" s="45">
        <f t="shared" ref="O14:O23" si="23">IFERROR(VLOOKUP($B14,$O$2:$U$5,7,FALSE),"")</f>
        <v>5</v>
      </c>
      <c r="P14" s="45">
        <v>6</v>
      </c>
      <c r="Q14" s="46"/>
      <c r="R14" s="46"/>
      <c r="S14" s="46"/>
      <c r="T14" s="46" t="str">
        <f t="shared" si="0"/>
        <v/>
      </c>
      <c r="U14" s="45">
        <v>20</v>
      </c>
      <c r="V14" s="49">
        <v>5</v>
      </c>
      <c r="W14" s="61" t="str">
        <f t="shared" si="1"/>
        <v/>
      </c>
      <c r="X14" s="61" t="str">
        <f t="shared" si="2"/>
        <v/>
      </c>
      <c r="Y14" s="61" t="str">
        <f t="shared" si="3"/>
        <v/>
      </c>
      <c r="Z14" s="58" t="str">
        <f t="shared" si="4"/>
        <v/>
      </c>
      <c r="AA14" s="58" t="str">
        <f t="shared" si="5"/>
        <v/>
      </c>
      <c r="AB14" s="58" t="str">
        <f t="shared" si="6"/>
        <v/>
      </c>
      <c r="AC14" s="58" t="str">
        <f t="shared" si="7"/>
        <v/>
      </c>
      <c r="AD14" s="58" t="str">
        <f t="shared" si="8"/>
        <v/>
      </c>
      <c r="AE14" s="58" t="str">
        <f t="shared" si="9"/>
        <v/>
      </c>
      <c r="AF14" s="58" t="str">
        <f t="shared" si="10"/>
        <v/>
      </c>
      <c r="AG14" s="58" t="str">
        <f t="shared" si="11"/>
        <v/>
      </c>
      <c r="AH14" s="58" t="str">
        <f t="shared" si="12"/>
        <v/>
      </c>
      <c r="AI14" s="58" t="str">
        <f t="shared" si="13"/>
        <v/>
      </c>
      <c r="AJ14" s="58" t="str">
        <f t="shared" si="14"/>
        <v/>
      </c>
      <c r="AK14" s="58" t="str">
        <f t="shared" si="15"/>
        <v/>
      </c>
      <c r="AL14" s="58" t="str">
        <f t="shared" si="15"/>
        <v/>
      </c>
      <c r="AM14" s="58"/>
      <c r="AN14" s="50">
        <f>Dvojice_Juniori!$A18</f>
        <v>2</v>
      </c>
      <c r="AO14" s="51">
        <f>Dvojice_Juniori!$B18</f>
        <v>14</v>
      </c>
      <c r="AP14" s="71" t="str">
        <f>Dvojice_Juniori!$D18</f>
        <v>Tadeáš LADRA</v>
      </c>
      <c r="AQ14" s="72" t="str">
        <f>Dvojice_Juniori!$E18</f>
        <v>TUFO PARDUS Prostějov z.s.</v>
      </c>
      <c r="AR14" s="72" t="str">
        <f>Dvojice_Juniori!$F18</f>
        <v>KAD</v>
      </c>
      <c r="AS14" s="73" t="e">
        <f>#REF!</f>
        <v>#REF!</v>
      </c>
      <c r="AT14" s="73" t="e">
        <f>#REF!</f>
        <v>#REF!</v>
      </c>
      <c r="AU14" s="74">
        <f>Dvojice_Juniori!$G18</f>
        <v>17</v>
      </c>
    </row>
    <row r="15" spans="1:47" ht="15" customHeight="1">
      <c r="A15" s="52"/>
      <c r="B15" s="53"/>
      <c r="C15" s="39">
        <v>10059931735</v>
      </c>
      <c r="D15" s="40" t="s">
        <v>109</v>
      </c>
      <c r="E15" s="41" t="s">
        <v>80</v>
      </c>
      <c r="F15" s="42" t="s">
        <v>105</v>
      </c>
      <c r="G15" s="54"/>
      <c r="H15" s="55"/>
      <c r="I15" s="56" t="str">
        <f t="shared" si="17"/>
        <v/>
      </c>
      <c r="J15" s="56" t="str">
        <f t="shared" si="18"/>
        <v/>
      </c>
      <c r="K15" s="56" t="str">
        <f t="shared" si="19"/>
        <v/>
      </c>
      <c r="L15" s="56" t="str">
        <f t="shared" si="20"/>
        <v/>
      </c>
      <c r="M15" s="56" t="str">
        <f t="shared" si="21"/>
        <v/>
      </c>
      <c r="N15" s="56" t="str">
        <f t="shared" si="22"/>
        <v/>
      </c>
      <c r="O15" s="56" t="str">
        <f t="shared" si="23"/>
        <v/>
      </c>
      <c r="P15" s="56" t="str">
        <f t="shared" ref="P15:P23" si="24">IFERROR(VLOOKUP($B15,$P$2:$U$5,7,FALSE),"")</f>
        <v/>
      </c>
      <c r="Q15" s="46"/>
      <c r="R15" s="46"/>
      <c r="S15" s="46"/>
      <c r="T15" s="46" t="str">
        <f t="shared" si="0"/>
        <v/>
      </c>
      <c r="U15" s="56"/>
      <c r="V15" s="49">
        <v>3</v>
      </c>
      <c r="W15" s="62" t="str">
        <f t="shared" si="1"/>
        <v/>
      </c>
      <c r="X15" s="62" t="str">
        <f t="shared" si="2"/>
        <v/>
      </c>
      <c r="Y15" s="62" t="str">
        <f t="shared" si="3"/>
        <v/>
      </c>
      <c r="Z15" s="62" t="str">
        <f t="shared" si="4"/>
        <v/>
      </c>
      <c r="AA15" s="62" t="str">
        <f t="shared" si="5"/>
        <v/>
      </c>
      <c r="AB15" s="62" t="str">
        <f t="shared" si="6"/>
        <v/>
      </c>
      <c r="AC15" s="62" t="str">
        <f t="shared" si="7"/>
        <v/>
      </c>
      <c r="AD15" s="62" t="str">
        <f t="shared" si="8"/>
        <v/>
      </c>
      <c r="AE15" s="62" t="str">
        <f t="shared" si="9"/>
        <v/>
      </c>
      <c r="AF15" s="62" t="str">
        <f t="shared" si="10"/>
        <v/>
      </c>
      <c r="AG15" s="62" t="str">
        <f t="shared" si="11"/>
        <v/>
      </c>
      <c r="AH15" s="62" t="str">
        <f t="shared" si="12"/>
        <v/>
      </c>
      <c r="AI15" s="46" t="str">
        <f t="shared" si="13"/>
        <v/>
      </c>
      <c r="AJ15" s="63" t="str">
        <f t="shared" si="14"/>
        <v/>
      </c>
      <c r="AK15" s="62" t="str">
        <f t="shared" si="15"/>
        <v/>
      </c>
      <c r="AL15" s="62" t="str">
        <f t="shared" si="15"/>
        <v/>
      </c>
      <c r="AM15" s="58"/>
      <c r="AN15" s="59" t="e">
        <f>Dvojice_Juniori!$A19</f>
        <v>#N/A</v>
      </c>
      <c r="AO15" s="60">
        <f>Dvojice_Juniori!$B19</f>
        <v>10</v>
      </c>
      <c r="AP15" s="68" t="str">
        <f>Dvojice_Juniori!$D19</f>
        <v>Vojtěch SOUKUP</v>
      </c>
      <c r="AQ15" s="69" t="str">
        <f>Dvojice_Juniori!$E19</f>
        <v>TUFO PARDUS Prostějov z.s.</v>
      </c>
      <c r="AR15" s="69" t="str">
        <f>Dvojice_Juniori!$F19</f>
        <v>JUN</v>
      </c>
      <c r="AS15" s="70" t="e">
        <f>#REF!</f>
        <v>#REF!</v>
      </c>
      <c r="AT15" s="70" t="e">
        <f>#REF!</f>
        <v>#REF!</v>
      </c>
      <c r="AU15" s="75">
        <f>Dvojice_Juniori!$G19</f>
        <v>0</v>
      </c>
    </row>
    <row r="16" spans="1:47" ht="15" customHeight="1">
      <c r="A16" s="37">
        <f>RANK(Dvojice_Juniori!$G16,Dvojice_Juniori!$G$12:$G$23,0)</f>
        <v>4</v>
      </c>
      <c r="B16" s="38">
        <v>11</v>
      </c>
      <c r="C16" s="39">
        <v>10047399941</v>
      </c>
      <c r="D16" s="40" t="s">
        <v>110</v>
      </c>
      <c r="E16" s="41" t="s">
        <v>69</v>
      </c>
      <c r="F16" s="42" t="s">
        <v>111</v>
      </c>
      <c r="G16" s="43">
        <f t="shared" ref="G16" si="25">SUM(I16:P17)+U16</f>
        <v>-27</v>
      </c>
      <c r="H16" s="44"/>
      <c r="I16" s="45">
        <f t="shared" si="17"/>
        <v>1</v>
      </c>
      <c r="J16" s="45">
        <f t="shared" si="18"/>
        <v>2</v>
      </c>
      <c r="K16" s="45">
        <f t="shared" si="19"/>
        <v>1</v>
      </c>
      <c r="L16" s="45">
        <f t="shared" si="20"/>
        <v>1</v>
      </c>
      <c r="M16" s="45">
        <f t="shared" si="21"/>
        <v>1</v>
      </c>
      <c r="N16" s="45">
        <f t="shared" si="22"/>
        <v>1</v>
      </c>
      <c r="O16" s="45">
        <f t="shared" si="23"/>
        <v>2</v>
      </c>
      <c r="P16" s="45">
        <v>4</v>
      </c>
      <c r="Q16" s="46"/>
      <c r="R16" s="46"/>
      <c r="S16" s="46"/>
      <c r="T16" s="46" t="str">
        <f t="shared" si="0"/>
        <v/>
      </c>
      <c r="U16" s="45">
        <v>-40</v>
      </c>
      <c r="V16" s="49">
        <v>1</v>
      </c>
      <c r="W16" s="58" t="str">
        <f t="shared" si="1"/>
        <v/>
      </c>
      <c r="X16" s="58" t="str">
        <f t="shared" si="2"/>
        <v/>
      </c>
      <c r="Y16" s="58" t="str">
        <f t="shared" si="3"/>
        <v/>
      </c>
      <c r="Z16" s="58" t="str">
        <f t="shared" si="4"/>
        <v/>
      </c>
      <c r="AA16" s="58" t="str">
        <f t="shared" si="5"/>
        <v/>
      </c>
      <c r="AB16" s="58" t="str">
        <f t="shared" si="6"/>
        <v/>
      </c>
      <c r="AC16" s="58" t="str">
        <f t="shared" si="7"/>
        <v/>
      </c>
      <c r="AD16" s="58" t="str">
        <f t="shared" si="8"/>
        <v/>
      </c>
      <c r="AE16" s="58" t="str">
        <f t="shared" si="9"/>
        <v/>
      </c>
      <c r="AF16" s="58" t="str">
        <f t="shared" si="10"/>
        <v/>
      </c>
      <c r="AG16" s="58" t="str">
        <f t="shared" si="11"/>
        <v/>
      </c>
      <c r="AH16" s="58" t="str">
        <f t="shared" si="12"/>
        <v/>
      </c>
      <c r="AI16" s="57" t="str">
        <f t="shared" si="13"/>
        <v/>
      </c>
      <c r="AJ16" s="58" t="str">
        <f t="shared" si="14"/>
        <v/>
      </c>
      <c r="AK16" s="58" t="str">
        <f t="shared" si="15"/>
        <v/>
      </c>
      <c r="AL16" s="58" t="str">
        <f t="shared" si="15"/>
        <v/>
      </c>
      <c r="AM16" s="58"/>
      <c r="AN16" s="50">
        <f>A12</f>
        <v>3</v>
      </c>
      <c r="AO16" s="51">
        <f>B12</f>
        <v>21</v>
      </c>
      <c r="AP16" s="71" t="str">
        <f>Dvojice_Juniori!$D12</f>
        <v>Viktor PADĚLEK</v>
      </c>
      <c r="AQ16" s="72" t="str">
        <f>Dvojice_Juniori!$E12</f>
        <v>TJ FAVORIT BRNO</v>
      </c>
      <c r="AR16" s="72" t="str">
        <f>Dvojice_Juniori!$F12</f>
        <v>U23</v>
      </c>
      <c r="AS16" s="73" t="e">
        <f>#REF!</f>
        <v>#REF!</v>
      </c>
      <c r="AT16" s="73" t="e">
        <f>#REF!</f>
        <v>#REF!</v>
      </c>
      <c r="AU16" s="74">
        <f>Dvojice_Juniori!$G12</f>
        <v>8</v>
      </c>
    </row>
    <row r="17" spans="1:47">
      <c r="A17" s="52" t="e">
        <f>RANK(Dvojice_Juniori!$G17,Dvojice_Juniori!$G$12:$G$23,0)</f>
        <v>#N/A</v>
      </c>
      <c r="B17" s="53">
        <v>9</v>
      </c>
      <c r="C17" s="39">
        <v>10137495864</v>
      </c>
      <c r="D17" s="40" t="s">
        <v>112</v>
      </c>
      <c r="E17" s="41" t="s">
        <v>69</v>
      </c>
      <c r="F17" s="42" t="s">
        <v>111</v>
      </c>
      <c r="G17" s="54"/>
      <c r="H17" s="55"/>
      <c r="I17" s="56" t="str">
        <f t="shared" si="17"/>
        <v/>
      </c>
      <c r="J17" s="56" t="str">
        <f t="shared" si="18"/>
        <v/>
      </c>
      <c r="K17" s="56" t="str">
        <f t="shared" si="19"/>
        <v/>
      </c>
      <c r="L17" s="56" t="str">
        <f t="shared" si="20"/>
        <v/>
      </c>
      <c r="M17" s="56" t="str">
        <f t="shared" si="21"/>
        <v/>
      </c>
      <c r="N17" s="56" t="str">
        <f t="shared" si="22"/>
        <v/>
      </c>
      <c r="O17" s="56" t="str">
        <f t="shared" si="23"/>
        <v/>
      </c>
      <c r="P17" s="56" t="str">
        <f t="shared" si="24"/>
        <v/>
      </c>
      <c r="Q17" s="46"/>
      <c r="R17" s="46"/>
      <c r="S17" s="46"/>
      <c r="T17" s="46" t="str">
        <f t="shared" si="0"/>
        <v/>
      </c>
      <c r="U17" s="56"/>
      <c r="V17" s="49">
        <v>2</v>
      </c>
      <c r="W17" s="58" t="str">
        <f t="shared" si="1"/>
        <v/>
      </c>
      <c r="X17" s="58" t="str">
        <f t="shared" si="2"/>
        <v/>
      </c>
      <c r="Y17" s="58" t="str">
        <f t="shared" si="3"/>
        <v/>
      </c>
      <c r="Z17" s="58" t="str">
        <f t="shared" si="4"/>
        <v/>
      </c>
      <c r="AA17" s="58" t="str">
        <f t="shared" si="5"/>
        <v/>
      </c>
      <c r="AB17" s="58" t="str">
        <f t="shared" si="6"/>
        <v/>
      </c>
      <c r="AC17" s="58" t="str">
        <f t="shared" si="7"/>
        <v/>
      </c>
      <c r="AD17" s="58" t="str">
        <f t="shared" si="8"/>
        <v/>
      </c>
      <c r="AE17" s="58" t="str">
        <f t="shared" si="9"/>
        <v/>
      </c>
      <c r="AF17" s="58" t="str">
        <f t="shared" si="10"/>
        <v/>
      </c>
      <c r="AG17" s="58" t="str">
        <f t="shared" si="11"/>
        <v/>
      </c>
      <c r="AH17" s="58" t="str">
        <f t="shared" si="12"/>
        <v/>
      </c>
      <c r="AI17" s="58" t="str">
        <f t="shared" si="13"/>
        <v/>
      </c>
      <c r="AJ17" s="58" t="str">
        <f t="shared" si="14"/>
        <v/>
      </c>
      <c r="AK17" s="58" t="str">
        <f t="shared" si="15"/>
        <v/>
      </c>
      <c r="AL17" s="58" t="str">
        <f t="shared" si="15"/>
        <v/>
      </c>
      <c r="AM17" s="58"/>
      <c r="AN17" s="59"/>
      <c r="AO17" s="60"/>
      <c r="AP17" s="68" t="str">
        <f>Dvojice_Juniori!$D13</f>
        <v>Adam VENC</v>
      </c>
      <c r="AQ17" s="69" t="str">
        <f>Dvojice_Juniori!$E13</f>
        <v>TJ FAVORIT BRNO</v>
      </c>
      <c r="AR17" s="69" t="str">
        <f>Dvojice_Juniori!$F13</f>
        <v>U23</v>
      </c>
      <c r="AS17" s="70" t="e">
        <f>#REF!</f>
        <v>#REF!</v>
      </c>
      <c r="AT17" s="70" t="e">
        <f>#REF!</f>
        <v>#REF!</v>
      </c>
      <c r="AU17" s="75">
        <f>Dvojice_Juniori!$G13</f>
        <v>0</v>
      </c>
    </row>
    <row r="18" spans="1:47">
      <c r="A18" s="37">
        <f>RANK(Dvojice_Juniori!$G18,Dvojice_Juniori!$G$12:$G$23,0)</f>
        <v>2</v>
      </c>
      <c r="B18" s="38">
        <v>14</v>
      </c>
      <c r="C18" s="39">
        <v>10092930529</v>
      </c>
      <c r="D18" s="40" t="s">
        <v>113</v>
      </c>
      <c r="E18" s="41" t="s">
        <v>69</v>
      </c>
      <c r="F18" s="42" t="s">
        <v>75</v>
      </c>
      <c r="G18" s="43">
        <f t="shared" ref="G18" si="26">SUM(I18:P19)+U18</f>
        <v>17</v>
      </c>
      <c r="H18" s="44"/>
      <c r="I18" s="45">
        <f t="shared" si="17"/>
        <v>2</v>
      </c>
      <c r="J18" s="45">
        <f t="shared" si="18"/>
        <v>1</v>
      </c>
      <c r="K18" s="45">
        <f t="shared" si="19"/>
        <v>2</v>
      </c>
      <c r="L18" s="45">
        <f t="shared" si="20"/>
        <v>3</v>
      </c>
      <c r="M18" s="45">
        <f t="shared" si="21"/>
        <v>2</v>
      </c>
      <c r="N18" s="45">
        <f t="shared" si="22"/>
        <v>2</v>
      </c>
      <c r="O18" s="45">
        <f t="shared" si="23"/>
        <v>3</v>
      </c>
      <c r="P18" s="45">
        <v>2</v>
      </c>
      <c r="Q18" s="46"/>
      <c r="R18" s="46"/>
      <c r="S18" s="46"/>
      <c r="T18" s="46" t="str">
        <f t="shared" si="0"/>
        <v/>
      </c>
      <c r="U18" s="45"/>
      <c r="V18" s="49" t="str">
        <f>IFERROR(VLOOKUP($B18,$V$4:$AM$5,18,FALSE),"")</f>
        <v/>
      </c>
      <c r="W18" s="58" t="str">
        <f t="shared" si="1"/>
        <v/>
      </c>
      <c r="X18" s="58" t="str">
        <f t="shared" si="2"/>
        <v/>
      </c>
      <c r="Y18" s="58" t="str">
        <f t="shared" si="3"/>
        <v/>
      </c>
      <c r="Z18" s="58" t="str">
        <f t="shared" si="4"/>
        <v/>
      </c>
      <c r="AA18" s="58" t="str">
        <f t="shared" si="5"/>
        <v/>
      </c>
      <c r="AB18" s="58" t="str">
        <f t="shared" si="6"/>
        <v/>
      </c>
      <c r="AC18" s="58" t="str">
        <f t="shared" si="7"/>
        <v/>
      </c>
      <c r="AD18" s="58" t="str">
        <f t="shared" si="8"/>
        <v/>
      </c>
      <c r="AE18" s="58" t="str">
        <f t="shared" si="9"/>
        <v/>
      </c>
      <c r="AF18" s="58" t="str">
        <f t="shared" si="10"/>
        <v/>
      </c>
      <c r="AG18" s="58" t="str">
        <f t="shared" si="11"/>
        <v/>
      </c>
      <c r="AH18" s="58" t="str">
        <f t="shared" si="12"/>
        <v/>
      </c>
      <c r="AI18" s="58" t="str">
        <f t="shared" si="13"/>
        <v/>
      </c>
      <c r="AJ18" s="58" t="str">
        <f t="shared" si="14"/>
        <v/>
      </c>
      <c r="AK18" s="58" t="str">
        <f t="shared" si="15"/>
        <v/>
      </c>
      <c r="AL18" s="58" t="str">
        <f t="shared" si="15"/>
        <v/>
      </c>
      <c r="AM18" s="58"/>
      <c r="AN18" s="50">
        <f>Dvojice_Juniori!$A16</f>
        <v>4</v>
      </c>
      <c r="AO18" s="51">
        <f>Dvojice_Juniori!$B16</f>
        <v>11</v>
      </c>
      <c r="AP18" s="71" t="str">
        <f>Dvojice_Juniori!$D16</f>
        <v>Samuel JURICA</v>
      </c>
      <c r="AQ18" s="72" t="str">
        <f>Dvojice_Juniori!$E16</f>
        <v>TUFO PARDUS Prostějov z.s.</v>
      </c>
      <c r="AR18" s="72" t="str">
        <f>Dvojice_Juniori!$F16</f>
        <v>JUN</v>
      </c>
      <c r="AS18" s="73" t="e">
        <f>#REF!</f>
        <v>#REF!</v>
      </c>
      <c r="AT18" s="73" t="e">
        <f>#REF!</f>
        <v>#REF!</v>
      </c>
      <c r="AU18" s="74">
        <f>Dvojice_Juniori!$G16</f>
        <v>-27</v>
      </c>
    </row>
    <row r="19" spans="1:47">
      <c r="A19" s="52" t="e">
        <f>RANK(Dvojice_Juniori!$G19,Dvojice_Juniori!$G$12:$G$23,0)</f>
        <v>#N/A</v>
      </c>
      <c r="B19" s="53">
        <v>10</v>
      </c>
      <c r="C19" s="39">
        <v>10078831173</v>
      </c>
      <c r="D19" s="40" t="s">
        <v>114</v>
      </c>
      <c r="E19" s="41" t="s">
        <v>69</v>
      </c>
      <c r="F19" s="42" t="s">
        <v>111</v>
      </c>
      <c r="G19" s="54"/>
      <c r="H19" s="55"/>
      <c r="I19" s="56" t="str">
        <f t="shared" si="17"/>
        <v/>
      </c>
      <c r="J19" s="56" t="str">
        <f t="shared" si="18"/>
        <v/>
      </c>
      <c r="K19" s="56" t="str">
        <f t="shared" si="19"/>
        <v/>
      </c>
      <c r="L19" s="56" t="str">
        <f t="shared" si="20"/>
        <v/>
      </c>
      <c r="M19" s="56" t="str">
        <f t="shared" si="21"/>
        <v/>
      </c>
      <c r="N19" s="56" t="str">
        <f t="shared" si="22"/>
        <v/>
      </c>
      <c r="O19" s="56" t="str">
        <f t="shared" si="23"/>
        <v/>
      </c>
      <c r="P19" s="56" t="str">
        <f t="shared" si="24"/>
        <v/>
      </c>
      <c r="Q19" s="46" t="str">
        <f t="shared" ref="Q19:S23" si="27">IFERROR(VLOOKUP($B19,$O$2:$U$5,7,FALSE),"")</f>
        <v/>
      </c>
      <c r="R19" s="46" t="str">
        <f t="shared" si="27"/>
        <v/>
      </c>
      <c r="S19" s="46" t="str">
        <f t="shared" si="27"/>
        <v/>
      </c>
      <c r="T19" s="46" t="str">
        <f t="shared" si="0"/>
        <v/>
      </c>
      <c r="U19" s="56"/>
      <c r="V19" s="49" t="str">
        <f>IFERROR(VLOOKUP($B19,$V$4:$AM$5,18,FALSE),"")</f>
        <v/>
      </c>
      <c r="W19" s="58" t="str">
        <f t="shared" si="1"/>
        <v/>
      </c>
      <c r="X19" s="58" t="str">
        <f t="shared" si="2"/>
        <v/>
      </c>
      <c r="Y19" s="58" t="str">
        <f t="shared" si="3"/>
        <v/>
      </c>
      <c r="Z19" s="58" t="str">
        <f t="shared" si="4"/>
        <v/>
      </c>
      <c r="AA19" s="58" t="str">
        <f t="shared" si="5"/>
        <v/>
      </c>
      <c r="AB19" s="58" t="str">
        <f t="shared" si="6"/>
        <v/>
      </c>
      <c r="AC19" s="58" t="str">
        <f t="shared" si="7"/>
        <v/>
      </c>
      <c r="AD19" s="58" t="str">
        <f t="shared" si="8"/>
        <v/>
      </c>
      <c r="AE19" s="58" t="str">
        <f t="shared" si="9"/>
        <v/>
      </c>
      <c r="AF19" s="58" t="str">
        <f t="shared" si="10"/>
        <v/>
      </c>
      <c r="AG19" s="58" t="str">
        <f t="shared" si="11"/>
        <v/>
      </c>
      <c r="AH19" s="58" t="str">
        <f t="shared" si="12"/>
        <v/>
      </c>
      <c r="AI19" s="58" t="str">
        <f t="shared" si="13"/>
        <v/>
      </c>
      <c r="AJ19" s="58" t="str">
        <f t="shared" si="14"/>
        <v/>
      </c>
      <c r="AK19" s="58" t="str">
        <f t="shared" si="15"/>
        <v/>
      </c>
      <c r="AL19" s="58" t="str">
        <f t="shared" si="15"/>
        <v/>
      </c>
      <c r="AM19" s="58"/>
      <c r="AN19" s="59" t="e">
        <f>Dvojice_Juniori!$A17</f>
        <v>#N/A</v>
      </c>
      <c r="AO19" s="60">
        <f>Dvojice_Juniori!$B17</f>
        <v>9</v>
      </c>
      <c r="AP19" s="68" t="str">
        <f>Dvojice_Juniori!$D17</f>
        <v>Antonín HEJTMÁNEK</v>
      </c>
      <c r="AQ19" s="69" t="str">
        <f>Dvojice_Juniori!$E17</f>
        <v>TUFO PARDUS Prostějov z.s.</v>
      </c>
      <c r="AR19" s="69" t="str">
        <f>Dvojice_Juniori!$F17</f>
        <v>JUN</v>
      </c>
      <c r="AS19" s="70" t="e">
        <f>#REF!</f>
        <v>#REF!</v>
      </c>
      <c r="AT19" s="70" t="e">
        <f>#REF!</f>
        <v>#REF!</v>
      </c>
      <c r="AU19" s="75">
        <f>Dvojice_Juniori!$G17</f>
        <v>0</v>
      </c>
    </row>
    <row r="20" spans="1:47">
      <c r="A20" s="37" t="e">
        <f>RANK(Dvojice_Juniori!$G20,Dvojice_Juniori!$G$12:$G$23,0)</f>
        <v>#N/A</v>
      </c>
      <c r="B20" s="38"/>
      <c r="C20" s="39"/>
      <c r="D20" s="40"/>
      <c r="E20" s="41"/>
      <c r="F20" s="42" t="s">
        <v>87</v>
      </c>
      <c r="G20" s="43"/>
      <c r="H20" s="44"/>
      <c r="I20" s="45" t="str">
        <f t="shared" si="17"/>
        <v/>
      </c>
      <c r="J20" s="45" t="str">
        <f t="shared" si="18"/>
        <v/>
      </c>
      <c r="K20" s="45" t="str">
        <f t="shared" si="19"/>
        <v/>
      </c>
      <c r="L20" s="45" t="str">
        <f t="shared" si="20"/>
        <v/>
      </c>
      <c r="M20" s="45" t="str">
        <f t="shared" si="21"/>
        <v/>
      </c>
      <c r="N20" s="45" t="str">
        <f t="shared" si="22"/>
        <v/>
      </c>
      <c r="O20" s="45" t="str">
        <f t="shared" si="23"/>
        <v/>
      </c>
      <c r="P20" s="45" t="str">
        <f t="shared" si="24"/>
        <v/>
      </c>
      <c r="Q20" s="46" t="str">
        <f t="shared" si="27"/>
        <v/>
      </c>
      <c r="R20" s="46" t="str">
        <f t="shared" si="27"/>
        <v/>
      </c>
      <c r="S20" s="46" t="str">
        <f t="shared" si="27"/>
        <v/>
      </c>
      <c r="T20" s="46" t="str">
        <f t="shared" si="0"/>
        <v/>
      </c>
      <c r="U20" s="45"/>
      <c r="V20" s="49" t="str">
        <f t="shared" ref="V20:V23" si="28">IFERROR(VLOOKUP($B20,$V$4:$AM$5,18,FALSE),"")</f>
        <v/>
      </c>
      <c r="W20" s="58" t="str">
        <f t="shared" si="1"/>
        <v/>
      </c>
      <c r="X20" s="58" t="str">
        <f t="shared" si="2"/>
        <v/>
      </c>
      <c r="Y20" s="58" t="str">
        <f t="shared" si="3"/>
        <v/>
      </c>
      <c r="Z20" s="58" t="str">
        <f t="shared" si="4"/>
        <v/>
      </c>
      <c r="AA20" s="58" t="str">
        <f t="shared" si="5"/>
        <v/>
      </c>
      <c r="AB20" s="58" t="str">
        <f t="shared" si="6"/>
        <v/>
      </c>
      <c r="AC20" s="58" t="str">
        <f t="shared" si="7"/>
        <v/>
      </c>
      <c r="AD20" s="58" t="str">
        <f t="shared" si="8"/>
        <v/>
      </c>
      <c r="AE20" s="58" t="str">
        <f t="shared" si="9"/>
        <v/>
      </c>
      <c r="AF20" s="58" t="str">
        <f t="shared" si="10"/>
        <v/>
      </c>
      <c r="AG20" s="58" t="str">
        <f t="shared" si="11"/>
        <v/>
      </c>
      <c r="AH20" s="58" t="str">
        <f t="shared" si="12"/>
        <v/>
      </c>
      <c r="AI20" s="58" t="str">
        <f t="shared" si="13"/>
        <v/>
      </c>
      <c r="AJ20" s="58" t="str">
        <f t="shared" si="14"/>
        <v/>
      </c>
      <c r="AK20" s="58" t="str">
        <f t="shared" si="15"/>
        <v/>
      </c>
      <c r="AL20" s="58" t="str">
        <f t="shared" si="15"/>
        <v/>
      </c>
      <c r="AM20" s="58"/>
      <c r="AN20" s="50"/>
      <c r="AO20" s="51"/>
      <c r="AP20" s="71"/>
      <c r="AQ20" s="72"/>
      <c r="AR20" s="72"/>
      <c r="AS20" s="73"/>
      <c r="AT20" s="73"/>
      <c r="AU20" s="74"/>
    </row>
    <row r="21" spans="1:47">
      <c r="A21" s="52" t="e">
        <f>RANK(Dvojice_Juniori!$G21,Dvojice_Juniori!$G$12:$G$23,0)</f>
        <v>#N/A</v>
      </c>
      <c r="B21" s="53"/>
      <c r="C21" s="39"/>
      <c r="D21" s="40"/>
      <c r="E21" s="41"/>
      <c r="F21" s="42" t="s">
        <v>75</v>
      </c>
      <c r="G21" s="54"/>
      <c r="H21" s="55"/>
      <c r="I21" s="56" t="str">
        <f t="shared" si="17"/>
        <v/>
      </c>
      <c r="J21" s="56" t="str">
        <f t="shared" si="18"/>
        <v/>
      </c>
      <c r="K21" s="56" t="str">
        <f t="shared" si="19"/>
        <v/>
      </c>
      <c r="L21" s="56" t="str">
        <f t="shared" si="20"/>
        <v/>
      </c>
      <c r="M21" s="56" t="str">
        <f t="shared" si="21"/>
        <v/>
      </c>
      <c r="N21" s="56" t="str">
        <f t="shared" si="22"/>
        <v/>
      </c>
      <c r="O21" s="56" t="str">
        <f t="shared" si="23"/>
        <v/>
      </c>
      <c r="P21" s="56" t="str">
        <f t="shared" si="24"/>
        <v/>
      </c>
      <c r="Q21" s="46" t="str">
        <f t="shared" si="27"/>
        <v/>
      </c>
      <c r="R21" s="46" t="str">
        <f t="shared" si="27"/>
        <v/>
      </c>
      <c r="S21" s="46" t="str">
        <f t="shared" si="27"/>
        <v/>
      </c>
      <c r="T21" s="46" t="str">
        <f t="shared" si="0"/>
        <v/>
      </c>
      <c r="U21" s="56"/>
      <c r="V21" s="49" t="str">
        <f t="shared" si="28"/>
        <v/>
      </c>
      <c r="W21" s="58" t="str">
        <f t="shared" si="1"/>
        <v/>
      </c>
      <c r="X21" s="58" t="str">
        <f t="shared" si="2"/>
        <v/>
      </c>
      <c r="Y21" s="58" t="str">
        <f t="shared" si="3"/>
        <v/>
      </c>
      <c r="Z21" s="58" t="str">
        <f t="shared" si="4"/>
        <v/>
      </c>
      <c r="AA21" s="58" t="str">
        <f t="shared" si="5"/>
        <v/>
      </c>
      <c r="AB21" s="58" t="str">
        <f t="shared" si="6"/>
        <v/>
      </c>
      <c r="AC21" s="58" t="str">
        <f t="shared" si="7"/>
        <v/>
      </c>
      <c r="AD21" s="58" t="str">
        <f t="shared" si="8"/>
        <v/>
      </c>
      <c r="AE21" s="58" t="str">
        <f t="shared" si="9"/>
        <v/>
      </c>
      <c r="AF21" s="58" t="str">
        <f t="shared" si="10"/>
        <v/>
      </c>
      <c r="AG21" s="58" t="str">
        <f t="shared" si="11"/>
        <v/>
      </c>
      <c r="AH21" s="58" t="str">
        <f t="shared" si="12"/>
        <v/>
      </c>
      <c r="AI21" s="58" t="str">
        <f t="shared" si="13"/>
        <v/>
      </c>
      <c r="AJ21" s="58" t="str">
        <f t="shared" si="14"/>
        <v/>
      </c>
      <c r="AK21" s="58" t="str">
        <f t="shared" si="15"/>
        <v/>
      </c>
      <c r="AL21" s="58" t="str">
        <f t="shared" si="15"/>
        <v/>
      </c>
      <c r="AM21" s="58"/>
      <c r="AN21" s="59"/>
      <c r="AO21" s="60"/>
      <c r="AP21" s="68"/>
      <c r="AQ21" s="69"/>
      <c r="AR21" s="69"/>
      <c r="AS21" s="70"/>
      <c r="AT21" s="70"/>
      <c r="AU21" s="75"/>
    </row>
    <row r="22" spans="1:47">
      <c r="A22" s="37" t="e">
        <f>RANK(Dvojice_Juniori!$G22,Dvojice_Juniori!$G$12:$G$23,0)</f>
        <v>#N/A</v>
      </c>
      <c r="B22" s="38"/>
      <c r="C22" s="39"/>
      <c r="D22" s="40"/>
      <c r="E22" s="41"/>
      <c r="F22" s="42"/>
      <c r="G22" s="43"/>
      <c r="H22" s="44"/>
      <c r="I22" s="45" t="str">
        <f t="shared" si="17"/>
        <v/>
      </c>
      <c r="J22" s="45" t="str">
        <f t="shared" si="18"/>
        <v/>
      </c>
      <c r="K22" s="45" t="str">
        <f t="shared" si="19"/>
        <v/>
      </c>
      <c r="L22" s="45" t="str">
        <f t="shared" si="20"/>
        <v/>
      </c>
      <c r="M22" s="45" t="str">
        <f t="shared" si="21"/>
        <v/>
      </c>
      <c r="N22" s="45" t="str">
        <f t="shared" si="22"/>
        <v/>
      </c>
      <c r="O22" s="45" t="str">
        <f t="shared" si="23"/>
        <v/>
      </c>
      <c r="P22" s="45" t="str">
        <f t="shared" si="24"/>
        <v/>
      </c>
      <c r="Q22" s="46" t="str">
        <f t="shared" si="27"/>
        <v/>
      </c>
      <c r="R22" s="46" t="str">
        <f t="shared" si="27"/>
        <v/>
      </c>
      <c r="S22" s="46" t="str">
        <f t="shared" si="27"/>
        <v/>
      </c>
      <c r="T22" s="46" t="str">
        <f t="shared" si="0"/>
        <v/>
      </c>
      <c r="U22" s="45"/>
      <c r="V22" s="49" t="str">
        <f t="shared" si="28"/>
        <v/>
      </c>
      <c r="W22" s="58" t="str">
        <f t="shared" si="1"/>
        <v/>
      </c>
      <c r="X22" s="58" t="str">
        <f t="shared" si="2"/>
        <v/>
      </c>
      <c r="Y22" s="58" t="str">
        <f t="shared" si="3"/>
        <v/>
      </c>
      <c r="Z22" s="58" t="str">
        <f t="shared" si="4"/>
        <v/>
      </c>
      <c r="AA22" s="58" t="str">
        <f t="shared" si="5"/>
        <v/>
      </c>
      <c r="AB22" s="58" t="str">
        <f t="shared" si="6"/>
        <v/>
      </c>
      <c r="AC22" s="58" t="str">
        <f t="shared" si="7"/>
        <v/>
      </c>
      <c r="AD22" s="58" t="str">
        <f t="shared" si="8"/>
        <v/>
      </c>
      <c r="AE22" s="58" t="str">
        <f t="shared" si="9"/>
        <v/>
      </c>
      <c r="AF22" s="58" t="str">
        <f t="shared" si="10"/>
        <v/>
      </c>
      <c r="AG22" s="58" t="str">
        <f t="shared" si="11"/>
        <v/>
      </c>
      <c r="AH22" s="58" t="str">
        <f t="shared" si="12"/>
        <v/>
      </c>
      <c r="AI22" s="58" t="str">
        <f t="shared" si="13"/>
        <v/>
      </c>
      <c r="AJ22" s="58" t="str">
        <f t="shared" si="14"/>
        <v/>
      </c>
      <c r="AK22" s="58" t="str">
        <f t="shared" si="15"/>
        <v/>
      </c>
      <c r="AL22" s="58" t="str">
        <f t="shared" si="15"/>
        <v/>
      </c>
      <c r="AM22" s="58"/>
      <c r="AN22" s="50"/>
      <c r="AO22" s="51"/>
      <c r="AP22" s="71"/>
      <c r="AQ22" s="72"/>
      <c r="AR22" s="72"/>
      <c r="AS22" s="73"/>
      <c r="AT22" s="73"/>
      <c r="AU22" s="74"/>
    </row>
    <row r="23" spans="1:47">
      <c r="A23" s="52" t="e">
        <f>RANK(Dvojice_Juniori!$G23,Dvojice_Juniori!$G$12:$G$23,0)</f>
        <v>#N/A</v>
      </c>
      <c r="B23" s="53"/>
      <c r="C23" s="39"/>
      <c r="D23" s="40"/>
      <c r="E23" s="41"/>
      <c r="F23" s="42"/>
      <c r="G23" s="54"/>
      <c r="H23" s="55"/>
      <c r="I23" s="56" t="str">
        <f t="shared" si="17"/>
        <v/>
      </c>
      <c r="J23" s="56" t="str">
        <f t="shared" si="18"/>
        <v/>
      </c>
      <c r="K23" s="56" t="str">
        <f t="shared" si="19"/>
        <v/>
      </c>
      <c r="L23" s="56" t="str">
        <f t="shared" si="20"/>
        <v/>
      </c>
      <c r="M23" s="56" t="str">
        <f t="shared" si="21"/>
        <v/>
      </c>
      <c r="N23" s="56" t="str">
        <f t="shared" si="22"/>
        <v/>
      </c>
      <c r="O23" s="56" t="str">
        <f t="shared" si="23"/>
        <v/>
      </c>
      <c r="P23" s="56" t="str">
        <f t="shared" si="24"/>
        <v/>
      </c>
      <c r="Q23" s="46" t="str">
        <f t="shared" si="27"/>
        <v/>
      </c>
      <c r="R23" s="46" t="str">
        <f t="shared" si="27"/>
        <v/>
      </c>
      <c r="S23" s="46" t="str">
        <f t="shared" si="27"/>
        <v/>
      </c>
      <c r="T23" s="46" t="str">
        <f t="shared" si="0"/>
        <v/>
      </c>
      <c r="U23" s="56"/>
      <c r="V23" s="49" t="str">
        <f t="shared" si="28"/>
        <v/>
      </c>
      <c r="W23" s="58" t="str">
        <f t="shared" si="1"/>
        <v/>
      </c>
      <c r="X23" s="58" t="str">
        <f t="shared" si="2"/>
        <v/>
      </c>
      <c r="Y23" s="58" t="str">
        <f t="shared" si="3"/>
        <v/>
      </c>
      <c r="Z23" s="58" t="str">
        <f t="shared" si="4"/>
        <v/>
      </c>
      <c r="AA23" s="58" t="str">
        <f t="shared" si="5"/>
        <v/>
      </c>
      <c r="AB23" s="58" t="str">
        <f t="shared" si="6"/>
        <v/>
      </c>
      <c r="AC23" s="58" t="str">
        <f t="shared" si="7"/>
        <v/>
      </c>
      <c r="AD23" s="58" t="str">
        <f t="shared" si="8"/>
        <v/>
      </c>
      <c r="AE23" s="58" t="str">
        <f t="shared" si="9"/>
        <v/>
      </c>
      <c r="AF23" s="58" t="str">
        <f t="shared" si="10"/>
        <v/>
      </c>
      <c r="AG23" s="58" t="str">
        <f t="shared" si="11"/>
        <v/>
      </c>
      <c r="AH23" s="58" t="str">
        <f t="shared" si="12"/>
        <v/>
      </c>
      <c r="AI23" s="58" t="str">
        <f t="shared" si="13"/>
        <v/>
      </c>
      <c r="AJ23" s="58" t="str">
        <f t="shared" si="14"/>
        <v/>
      </c>
      <c r="AK23" s="58" t="str">
        <f t="shared" si="15"/>
        <v/>
      </c>
      <c r="AL23" s="58" t="str">
        <f t="shared" si="15"/>
        <v/>
      </c>
      <c r="AM23" s="58"/>
      <c r="AN23" s="59"/>
      <c r="AO23" s="60"/>
      <c r="AP23" s="68"/>
      <c r="AQ23" s="69"/>
      <c r="AR23" s="69"/>
      <c r="AS23" s="70"/>
      <c r="AT23" s="70"/>
      <c r="AU23" s="75"/>
    </row>
    <row r="24" spans="1:47" ht="15.75">
      <c r="A24" s="79"/>
      <c r="B24" s="80"/>
      <c r="C24" s="81"/>
      <c r="D24" s="82"/>
      <c r="E24" s="83"/>
      <c r="F24" s="84"/>
      <c r="G24" s="85"/>
      <c r="H24" s="86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4"/>
      <c r="AO24" s="64"/>
      <c r="AP24" s="64"/>
      <c r="AQ24" s="64"/>
      <c r="AR24" s="64"/>
      <c r="AS24" s="64"/>
      <c r="AT24" s="64"/>
      <c r="AU24" s="64"/>
    </row>
    <row r="25" spans="1:47">
      <c r="A25" s="64" t="s">
        <v>89</v>
      </c>
      <c r="B25" s="64"/>
      <c r="C25" s="64"/>
      <c r="D25" s="64">
        <v>6</v>
      </c>
      <c r="E25" s="64"/>
      <c r="F25" s="65"/>
      <c r="AN25" t="s">
        <v>118</v>
      </c>
      <c r="AQ25" s="66">
        <v>80</v>
      </c>
    </row>
    <row r="26" spans="1:47">
      <c r="AN26" t="s">
        <v>117</v>
      </c>
      <c r="AQ26" s="76">
        <v>2.9189814814814811E-2</v>
      </c>
    </row>
    <row r="27" spans="1:47">
      <c r="AN27" t="s">
        <v>90</v>
      </c>
      <c r="AQ27" s="66">
        <v>4</v>
      </c>
    </row>
  </sheetData>
  <autoFilter ref="A11:AU11" xr:uid="{674A69EA-C802-40A2-936C-D6D7B3F66A71}"/>
  <mergeCells count="103">
    <mergeCell ref="AO22:AO23"/>
    <mergeCell ref="AU16:AU17"/>
    <mergeCell ref="AU12:AU13"/>
    <mergeCell ref="AU18:AU19"/>
    <mergeCell ref="AU14:AU15"/>
    <mergeCell ref="AU20:AU21"/>
    <mergeCell ref="AU22:AU23"/>
    <mergeCell ref="M22:M23"/>
    <mergeCell ref="N22:N23"/>
    <mergeCell ref="O22:O23"/>
    <mergeCell ref="P22:P23"/>
    <mergeCell ref="U22:U23"/>
    <mergeCell ref="AN22:AN23"/>
    <mergeCell ref="AN20:AN21"/>
    <mergeCell ref="AO20:AO21"/>
    <mergeCell ref="A22:A23"/>
    <mergeCell ref="B22:B23"/>
    <mergeCell ref="G22:G23"/>
    <mergeCell ref="H22:H23"/>
    <mergeCell ref="I22:I23"/>
    <mergeCell ref="J22:J23"/>
    <mergeCell ref="K22:K23"/>
    <mergeCell ref="L22:L23"/>
    <mergeCell ref="L20:L21"/>
    <mergeCell ref="M20:M21"/>
    <mergeCell ref="N20:N21"/>
    <mergeCell ref="O20:O21"/>
    <mergeCell ref="P20:P21"/>
    <mergeCell ref="U20:U21"/>
    <mergeCell ref="A20:A21"/>
    <mergeCell ref="B20:B21"/>
    <mergeCell ref="G20:G21"/>
    <mergeCell ref="H20:H21"/>
    <mergeCell ref="I20:I21"/>
    <mergeCell ref="J20:J21"/>
    <mergeCell ref="K20:K21"/>
    <mergeCell ref="N18:N19"/>
    <mergeCell ref="O18:O19"/>
    <mergeCell ref="P18:P19"/>
    <mergeCell ref="U18:U19"/>
    <mergeCell ref="AN14:AN15"/>
    <mergeCell ref="AO14:AO15"/>
    <mergeCell ref="AO18:AO19"/>
    <mergeCell ref="A18:A19"/>
    <mergeCell ref="B18:B19"/>
    <mergeCell ref="G18:G19"/>
    <mergeCell ref="H18:H19"/>
    <mergeCell ref="I18:I19"/>
    <mergeCell ref="J18:J19"/>
    <mergeCell ref="K18:K19"/>
    <mergeCell ref="L18:L19"/>
    <mergeCell ref="M18:M19"/>
    <mergeCell ref="M16:M17"/>
    <mergeCell ref="N16:N17"/>
    <mergeCell ref="O16:O17"/>
    <mergeCell ref="P16:P17"/>
    <mergeCell ref="U16:U17"/>
    <mergeCell ref="AN18:AN19"/>
    <mergeCell ref="AN12:AN13"/>
    <mergeCell ref="AO12:AO13"/>
    <mergeCell ref="A16:A17"/>
    <mergeCell ref="B16:B17"/>
    <mergeCell ref="G16:G17"/>
    <mergeCell ref="H16:H17"/>
    <mergeCell ref="I16:I17"/>
    <mergeCell ref="J16:J17"/>
    <mergeCell ref="K16:K17"/>
    <mergeCell ref="L16:L17"/>
    <mergeCell ref="L14:L15"/>
    <mergeCell ref="M14:M15"/>
    <mergeCell ref="N14:N15"/>
    <mergeCell ref="O14:O15"/>
    <mergeCell ref="P14:P15"/>
    <mergeCell ref="U14:U15"/>
    <mergeCell ref="U12:U13"/>
    <mergeCell ref="AN16:AN17"/>
    <mergeCell ref="AO16:AO17"/>
    <mergeCell ref="A14:A15"/>
    <mergeCell ref="B14:B15"/>
    <mergeCell ref="G14:G15"/>
    <mergeCell ref="H14:H15"/>
    <mergeCell ref="I14:I15"/>
    <mergeCell ref="J14:J15"/>
    <mergeCell ref="K14:K15"/>
    <mergeCell ref="K12:K13"/>
    <mergeCell ref="L12:L13"/>
    <mergeCell ref="M12:M13"/>
    <mergeCell ref="N12:N13"/>
    <mergeCell ref="O12:O13"/>
    <mergeCell ref="P12:P13"/>
    <mergeCell ref="A12:A13"/>
    <mergeCell ref="B12:B13"/>
    <mergeCell ref="G12:G13"/>
    <mergeCell ref="H12:H13"/>
    <mergeCell ref="I12:I13"/>
    <mergeCell ref="J12:J13"/>
    <mergeCell ref="A1:F1"/>
    <mergeCell ref="A3:D3"/>
    <mergeCell ref="A4:F4"/>
    <mergeCell ref="AN4:AU4"/>
    <mergeCell ref="I6:T6"/>
    <mergeCell ref="V6:AL6"/>
    <mergeCell ref="AP5:AQ5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C76C9-A8F9-4C88-9732-2A1CAB038AF8}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Dvojice_Žáci</vt:lpstr>
      <vt:lpstr>Dvojice_Kadeti_junirky_kadetky</vt:lpstr>
      <vt:lpstr>Dvojice_Juniori</vt:lpstr>
      <vt:lpstr>dsfs</vt:lpstr>
      <vt:lpstr>Dvojice_Juniori!Oblast_tisku</vt:lpstr>
      <vt:lpstr>Dvojice_Kadeti_junirky_kadetky!Oblast_tisku</vt:lpstr>
      <vt:lpstr>Dvojice_Žáci!Oblast_tisku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bozanovi</dc:creator>
  <cp:lastModifiedBy>bozanovi</cp:lastModifiedBy>
  <cp:lastPrinted>2023-08-08T13:04:45Z</cp:lastPrinted>
  <dcterms:created xsi:type="dcterms:W3CDTF">2023-08-08T10:49:46Z</dcterms:created>
  <dcterms:modified xsi:type="dcterms:W3CDTF">2023-08-08T13:05:35Z</dcterms:modified>
</cp:coreProperties>
</file>